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https://eithealth.sharepoint.com/teams/PRJ_Flagships/Shared Documents/01. Flagship Call preparation/Re-Industrialization(IPCEI)24-25/03. Call document/Published/Revised publication/"/>
    </mc:Choice>
  </mc:AlternateContent>
  <xr:revisionPtr revIDLastSave="578" documentId="8_{6656B858-3CF4-2D44-A37A-53019903B701}" xr6:coauthVersionLast="47" xr6:coauthVersionMax="47" xr10:uidLastSave="{0B039A3B-FF8A-4751-BADB-18BCB33B7F53}"/>
  <bookViews>
    <workbookView xWindow="28680" yWindow="-120" windowWidth="29040" windowHeight="17520" tabRatio="773" xr2:uid="{00000000-000D-0000-FFFF-FFFF00000000}"/>
  </bookViews>
  <sheets>
    <sheet name="GUIDANCE" sheetId="7" r:id="rId1"/>
    <sheet name="(1) P&amp;L &amp; CF" sheetId="1" r:id="rId2"/>
    <sheet name="(2) Cap_Table" sheetId="2" r:id="rId3"/>
    <sheet name="(3) Value Creation Plan" sheetId="6" r:id="rId4"/>
    <sheet name="For_Piechart" sheetId="3" state="hidden" r:id="rId5"/>
  </sheets>
  <definedNames>
    <definedName name="_01._Mrz">!$A$13</definedName>
    <definedName name="AffiliateFinder" localSheetId="1">#REF!</definedName>
    <definedName name="AffiliateFinder" localSheetId="3">#REF!</definedName>
    <definedName name="AffiliateFinder">#REF!</definedName>
    <definedName name="antrainUS" localSheetId="1">#REF!</definedName>
    <definedName name="antrainUS" localSheetId="3">#REF!</definedName>
    <definedName name="antrainUS">#REF!</definedName>
    <definedName name="anztrain" localSheetId="1">#REF!</definedName>
    <definedName name="anztrain" localSheetId="3">#REF!</definedName>
    <definedName name="anztrain">#REF!</definedName>
    <definedName name="anztrainUS" localSheetId="1">#REF!</definedName>
    <definedName name="anztrainUS" localSheetId="3">#REF!</definedName>
    <definedName name="anztrainUS">#REF!</definedName>
    <definedName name="assdollar" localSheetId="1">#REF!</definedName>
    <definedName name="assdollar" localSheetId="3">#REF!</definedName>
    <definedName name="assdollar">#REF!</definedName>
    <definedName name="assdollareu" localSheetId="1">#REF!</definedName>
    <definedName name="assdollareu" localSheetId="3">#REF!</definedName>
    <definedName name="assdollareu">#REF!</definedName>
    <definedName name="cdollar" localSheetId="1">#REF!</definedName>
    <definedName name="cdollar" localSheetId="3">#REF!</definedName>
    <definedName name="cdollar">#REF!</definedName>
    <definedName name="cdollareu" localSheetId="1">#REF!</definedName>
    <definedName name="cdollareu" localSheetId="3">#REF!</definedName>
    <definedName name="cdollareu">#REF!</definedName>
    <definedName name="clubdollar" localSheetId="1">#REF!</definedName>
    <definedName name="clubdollar" localSheetId="3">#REF!</definedName>
    <definedName name="clubdollar">#REF!</definedName>
    <definedName name="clubdollareu" localSheetId="1">#REF!</definedName>
    <definedName name="clubdollareu" localSheetId="3">#REF!</definedName>
    <definedName name="clubdollareu">#REF!</definedName>
    <definedName name="contin" localSheetId="1">#REF!</definedName>
    <definedName name="contin" localSheetId="3">#REF!</definedName>
    <definedName name="contin">#REF!</definedName>
    <definedName name="contingency" localSheetId="1">#REF!</definedName>
    <definedName name="contingency" localSheetId="3">#REF!</definedName>
    <definedName name="contingency">#REF!</definedName>
    <definedName name="continstaff" localSheetId="1">#REF!</definedName>
    <definedName name="continstaff" localSheetId="3">#REF!</definedName>
    <definedName name="continstaff">#REF!</definedName>
    <definedName name="Factor2019" localSheetId="1">#REF!</definedName>
    <definedName name="Factor2019" localSheetId="3">#REF!</definedName>
    <definedName name="Factor2019">#REF!</definedName>
    <definedName name="ffeeprozent" localSheetId="1">#REF!</definedName>
    <definedName name="ffeeprozent" localSheetId="3">#REF!</definedName>
    <definedName name="ffeeprozent">#REF!</definedName>
    <definedName name="ffeerevanteil" localSheetId="1">#REF!</definedName>
    <definedName name="ffeerevanteil" localSheetId="3">#REF!</definedName>
    <definedName name="ffeerevanteil">#REF!</definedName>
    <definedName name="InterimSeat" localSheetId="1">#REF!</definedName>
    <definedName name="InterimSeat" localSheetId="3">#REF!</definedName>
    <definedName name="InterimSeat">#REF!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40953.6992476852</definedName>
    <definedName name="IQ_NTM" hidden="1">6000</definedName>
    <definedName name="IQ_TODAY" hidden="1">0</definedName>
    <definedName name="IQ_WEEK" hidden="1">50000</definedName>
    <definedName name="IQ_YTD" hidden="1">3000</definedName>
    <definedName name="IQ_YTDMONTH" hidden="1">130000</definedName>
    <definedName name="ITperPerson" localSheetId="1">#REF!</definedName>
    <definedName name="ITperPerson" localSheetId="3">#REF!</definedName>
    <definedName name="ITperPerson">#REF!</definedName>
    <definedName name="jundollar" localSheetId="1">#REF!</definedName>
    <definedName name="jundollar" localSheetId="3">#REF!</definedName>
    <definedName name="jundollar">#REF!</definedName>
    <definedName name="jundollareu" localSheetId="1">#REF!</definedName>
    <definedName name="jundollareu" localSheetId="3">#REF!</definedName>
    <definedName name="jundollareu">#REF!</definedName>
    <definedName name="office" localSheetId="1">#REF!</definedName>
    <definedName name="office" localSheetId="3">#REF!</definedName>
    <definedName name="office">#REF!</definedName>
    <definedName name="RatioFinder" localSheetId="1">#REF!</definedName>
    <definedName name="RatioFinder" localSheetId="3">#REF!</definedName>
    <definedName name="RatioFinder">#REF!</definedName>
    <definedName name="RetainerFinder" localSheetId="1">#REF!</definedName>
    <definedName name="RetainerFinder" localSheetId="3">#REF!</definedName>
    <definedName name="RetainerFinder">#REF!</definedName>
    <definedName name="sendollar" localSheetId="1">#REF!</definedName>
    <definedName name="sendollar" localSheetId="3">#REF!</definedName>
    <definedName name="sendollar">#REF!</definedName>
    <definedName name="sendollareu" localSheetId="1">#REF!</definedName>
    <definedName name="sendollareu" localSheetId="3">#REF!</definedName>
    <definedName name="sendollareu">#REF!</definedName>
    <definedName name="traindollar" localSheetId="1">#REF!</definedName>
    <definedName name="traindollar" localSheetId="3">#REF!</definedName>
    <definedName name="traindollar">#REF!</definedName>
    <definedName name="traindollareu" localSheetId="1">#REF!</definedName>
    <definedName name="traindollareu" localSheetId="3">#REF!</definedName>
    <definedName name="traindollareu">#REF!</definedName>
    <definedName name="travelcostjuneu" localSheetId="1">#REF!</definedName>
    <definedName name="travelcostjuneu" localSheetId="3">#REF!</definedName>
    <definedName name="travelcostjuneu">#REF!</definedName>
    <definedName name="travelcostseneu" localSheetId="1">#REF!</definedName>
    <definedName name="travelcostseneu" localSheetId="3">#REF!</definedName>
    <definedName name="travelcostseneu">#REF!</definedName>
    <definedName name="traveljun" localSheetId="1">#REF!</definedName>
    <definedName name="traveljun" localSheetId="3">#REF!</definedName>
    <definedName name="traveljun">#REF!</definedName>
    <definedName name="travelsen" localSheetId="1">#REF!</definedName>
    <definedName name="travelsen" localSheetId="3">#REF!</definedName>
    <definedName name="travelsen">#REF!</definedName>
    <definedName name="Years" localSheetId="3">'(3) Value Creation Plan'!$D$11:$L$11</definedName>
    <definedName name="Years">'(1) P&amp;L &amp; CF'!$C$10:$K$10</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6" l="1"/>
  <c r="D12" i="6"/>
  <c r="H28" i="2" l="1"/>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27"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J18" i="2"/>
  <c r="K63" i="2"/>
  <c r="J23" i="2"/>
  <c r="G23" i="2"/>
  <c r="M23" i="2"/>
  <c r="P16" i="2"/>
  <c r="M18" i="2"/>
  <c r="M19" i="2" s="1"/>
  <c r="M16" i="2"/>
  <c r="J16" i="2"/>
  <c r="J17" i="2" s="1"/>
  <c r="G16" i="2"/>
  <c r="F63" i="2"/>
  <c r="G19" i="2"/>
  <c r="J26" i="2"/>
  <c r="M26" i="2"/>
  <c r="P26" i="2"/>
  <c r="P23" i="2"/>
  <c r="I24" i="2"/>
  <c r="L24" i="2" s="1"/>
  <c r="O24" i="2" s="1"/>
  <c r="I23" i="2"/>
  <c r="L23" i="2" s="1"/>
  <c r="O23" i="2" s="1"/>
  <c r="I22" i="2"/>
  <c r="L22" i="2" s="1"/>
  <c r="O22" i="2" s="1"/>
  <c r="I21" i="2"/>
  <c r="L21" i="2" s="1"/>
  <c r="O21" i="2" s="1"/>
  <c r="K26" i="2"/>
  <c r="N26" i="2" s="1"/>
  <c r="Q26" i="2" s="1"/>
  <c r="G26" i="2"/>
  <c r="J19" i="2" l="1"/>
  <c r="S25" i="2" a="1"/>
  <c r="S25" i="2" s="1"/>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27" i="2"/>
  <c r="P20" i="2"/>
  <c r="P17" i="2"/>
  <c r="M20" i="2"/>
  <c r="I17" i="2"/>
  <c r="L17" i="2" s="1"/>
  <c r="O17" i="2" s="1"/>
  <c r="I18" i="2"/>
  <c r="L18" i="2" s="1"/>
  <c r="O18" i="2" s="1"/>
  <c r="I19" i="2"/>
  <c r="L19" i="2" s="1"/>
  <c r="O19" i="2" s="1"/>
  <c r="I20" i="2"/>
  <c r="L20" i="2" s="1"/>
  <c r="O20" i="2" s="1"/>
  <c r="I15" i="2"/>
  <c r="L15" i="2" s="1"/>
  <c r="O15" i="2" s="1"/>
  <c r="L16" i="2"/>
  <c r="O16" i="2" s="1"/>
  <c r="M17" i="2"/>
  <c r="J20" i="2"/>
  <c r="G20" i="2"/>
  <c r="O26" i="2"/>
  <c r="G17" i="2"/>
  <c r="W27" i="2"/>
  <c r="W28" i="2"/>
  <c r="W29" i="2"/>
  <c r="W30" i="2"/>
  <c r="W31" i="2"/>
  <c r="W32" i="2"/>
  <c r="W33" i="2"/>
  <c r="W34" i="2"/>
  <c r="W35" i="2"/>
  <c r="W37" i="2"/>
  <c r="W38" i="2"/>
  <c r="W39" i="2"/>
  <c r="W40" i="2"/>
  <c r="W41" i="2"/>
  <c r="W42" i="2"/>
  <c r="W43" i="2"/>
  <c r="W44" i="2"/>
  <c r="W45" i="2"/>
  <c r="W46" i="2"/>
  <c r="W47" i="2"/>
  <c r="G63" i="2"/>
  <c r="H63" i="2"/>
  <c r="I63" i="2"/>
  <c r="J63" i="2"/>
  <c r="L63" i="2"/>
  <c r="M63" i="2"/>
  <c r="O63" i="2"/>
  <c r="P63" i="2"/>
  <c r="N39" i="2" l="1"/>
  <c r="N55" i="2"/>
  <c r="N61" i="2"/>
  <c r="N40" i="2"/>
  <c r="N56" i="2"/>
  <c r="N41" i="2"/>
  <c r="N57" i="2"/>
  <c r="N34" i="2"/>
  <c r="N51" i="2"/>
  <c r="N36" i="2"/>
  <c r="N37" i="2"/>
  <c r="N54" i="2"/>
  <c r="N42" i="2"/>
  <c r="N58" i="2"/>
  <c r="N28" i="2"/>
  <c r="N44" i="2"/>
  <c r="N45" i="2"/>
  <c r="N48" i="2"/>
  <c r="N43" i="2"/>
  <c r="N59" i="2"/>
  <c r="N60" i="2"/>
  <c r="N29" i="2"/>
  <c r="P18" i="2"/>
  <c r="N32" i="2"/>
  <c r="N49" i="2"/>
  <c r="N50" i="2"/>
  <c r="N53" i="2"/>
  <c r="N38" i="2"/>
  <c r="N30" i="2"/>
  <c r="N46" i="2"/>
  <c r="N62" i="2"/>
  <c r="N31" i="2"/>
  <c r="N47" i="2"/>
  <c r="N27" i="2"/>
  <c r="N63" i="2" s="1"/>
  <c r="N33" i="2"/>
  <c r="N35" i="2"/>
  <c r="N52" i="2"/>
  <c r="K95" i="1"/>
  <c r="J95" i="1"/>
  <c r="D95" i="1"/>
  <c r="E95" i="1"/>
  <c r="F95" i="1"/>
  <c r="G95" i="1"/>
  <c r="H95" i="1"/>
  <c r="I95" i="1"/>
  <c r="C95" i="1"/>
  <c r="D23" i="6"/>
  <c r="F23" i="6" s="1"/>
  <c r="G23" i="6" s="1"/>
  <c r="H23" i="6" s="1"/>
  <c r="I23" i="6" s="1"/>
  <c r="J23" i="6" s="1"/>
  <c r="K23" i="6" s="1"/>
  <c r="L23" i="6" s="1"/>
  <c r="E12" i="6"/>
  <c r="F12" i="6" s="1"/>
  <c r="G12" i="6" s="1"/>
  <c r="H12" i="6" s="1"/>
  <c r="I12" i="6" s="1"/>
  <c r="J12" i="6" s="1"/>
  <c r="K12" i="6" s="1"/>
  <c r="L12" i="6" s="1"/>
  <c r="Q28" i="2" l="1"/>
  <c r="Q44" i="2"/>
  <c r="Q60" i="2"/>
  <c r="Q46" i="2"/>
  <c r="Q56" i="2"/>
  <c r="Q58" i="2"/>
  <c r="Q29" i="2"/>
  <c r="Q45" i="2"/>
  <c r="Q61" i="2"/>
  <c r="Q30" i="2"/>
  <c r="Q62" i="2"/>
  <c r="Q53" i="2"/>
  <c r="Q54" i="2"/>
  <c r="Q43" i="2"/>
  <c r="Q31" i="2"/>
  <c r="Q47" i="2"/>
  <c r="Q50" i="2"/>
  <c r="Q55" i="2"/>
  <c r="Q57" i="2"/>
  <c r="Q59" i="2"/>
  <c r="Q32" i="2"/>
  <c r="Q48" i="2"/>
  <c r="Q27" i="2"/>
  <c r="Q63" i="2" s="1"/>
  <c r="P19" i="2"/>
  <c r="Q49" i="2"/>
  <c r="Q41" i="2"/>
  <c r="Q33" i="2"/>
  <c r="Q34" i="2"/>
  <c r="Q35" i="2"/>
  <c r="Q51" i="2"/>
  <c r="Q52" i="2"/>
  <c r="Q36" i="2"/>
  <c r="Q37" i="2"/>
  <c r="Q38" i="2"/>
  <c r="Q39" i="2"/>
  <c r="Q40" i="2"/>
  <c r="Q42" i="2"/>
  <c r="C6" i="2"/>
  <c r="L28" i="6"/>
  <c r="C22" i="6"/>
  <c r="D22" i="6" s="1"/>
  <c r="E22" i="6" s="1"/>
  <c r="F22" i="6" s="1"/>
  <c r="G22" i="6" s="1"/>
  <c r="L22" i="6"/>
  <c r="C93" i="1"/>
  <c r="C94" i="1"/>
  <c r="D93" i="1"/>
  <c r="C12" i="1"/>
  <c r="C89" i="1" s="1"/>
  <c r="D12" i="1"/>
  <c r="D13" i="1" s="1"/>
  <c r="K92" i="1"/>
  <c r="D92" i="1"/>
  <c r="E92" i="1"/>
  <c r="F92" i="1"/>
  <c r="G92" i="1"/>
  <c r="H92" i="1"/>
  <c r="I92" i="1"/>
  <c r="J92" i="1"/>
  <c r="C76" i="1"/>
  <c r="C45" i="1"/>
  <c r="C31" i="1"/>
  <c r="E12" i="1"/>
  <c r="E89" i="1" s="1"/>
  <c r="F76" i="1"/>
  <c r="C55" i="1"/>
  <c r="C17" i="1"/>
  <c r="C27" i="1" s="1"/>
  <c r="C32" i="1" s="1"/>
  <c r="C43" i="1" s="1"/>
  <c r="C64" i="1"/>
  <c r="K76" i="1"/>
  <c r="E76" i="1"/>
  <c r="G76" i="1"/>
  <c r="H76" i="1"/>
  <c r="I76" i="1"/>
  <c r="J76" i="1"/>
  <c r="D76" i="1"/>
  <c r="H22" i="6" l="1"/>
  <c r="I22" i="6" s="1"/>
  <c r="J22" i="6" s="1"/>
  <c r="K22" i="6" s="1"/>
  <c r="E30" i="1"/>
  <c r="E22" i="1"/>
  <c r="C42" i="1" a="1"/>
  <c r="C42" i="1" s="1"/>
  <c r="C82" i="1" a="1"/>
  <c r="C82" i="1" s="1"/>
  <c r="C50" i="1"/>
  <c r="C23" i="3"/>
  <c r="C24" i="3"/>
  <c r="C25" i="3"/>
  <c r="C26" i="3"/>
  <c r="C27" i="3"/>
  <c r="C28" i="3"/>
  <c r="C29" i="3"/>
  <c r="C30" i="3"/>
  <c r="C31" i="3"/>
  <c r="C32" i="3"/>
  <c r="C33" i="3"/>
  <c r="C34" i="3"/>
  <c r="C35" i="3"/>
  <c r="C36" i="3"/>
  <c r="C37"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2" i="3"/>
  <c r="C20" i="3"/>
  <c r="C18" i="3"/>
  <c r="C17" i="3"/>
  <c r="C14" i="3"/>
  <c r="C13" i="3"/>
  <c r="C12" i="3"/>
  <c r="C8" i="3"/>
  <c r="C7" i="3"/>
  <c r="C6" i="3"/>
  <c r="C3" i="3"/>
  <c r="C5" i="2" l="1"/>
  <c r="C21" i="3"/>
  <c r="W36" i="2" l="1"/>
  <c r="C9" i="3"/>
  <c r="C22" i="3"/>
  <c r="C5" i="3"/>
  <c r="C16" i="3"/>
  <c r="C4" i="3"/>
  <c r="C2" i="3"/>
  <c r="C10" i="3"/>
  <c r="C19" i="3"/>
  <c r="D2" i="3" l="1"/>
  <c r="D3" i="3"/>
  <c r="D27" i="3"/>
  <c r="D5" i="3"/>
  <c r="D29" i="3"/>
  <c r="D4" i="3"/>
  <c r="D16" i="3"/>
  <c r="D28" i="3"/>
  <c r="D17" i="3"/>
  <c r="D18" i="3"/>
  <c r="D30" i="3"/>
  <c r="D19" i="3"/>
  <c r="D31" i="3"/>
  <c r="D8" i="3"/>
  <c r="D20" i="3"/>
  <c r="D32" i="3"/>
  <c r="D22" i="3"/>
  <c r="D34" i="3"/>
  <c r="D35" i="3"/>
  <c r="D12" i="3"/>
  <c r="D24" i="3"/>
  <c r="D36" i="3"/>
  <c r="D13" i="3"/>
  <c r="D37" i="3"/>
  <c r="D7" i="3"/>
  <c r="D9" i="3"/>
  <c r="D21" i="3"/>
  <c r="D33" i="3"/>
  <c r="D10" i="3"/>
  <c r="D23" i="3"/>
  <c r="D25" i="3"/>
  <c r="D14" i="3"/>
  <c r="D26" i="3"/>
  <c r="D6" i="3"/>
  <c r="E93" i="1"/>
  <c r="F93" i="1"/>
  <c r="G93" i="1"/>
  <c r="H93" i="1"/>
  <c r="I93" i="1"/>
  <c r="J93" i="1"/>
  <c r="K93" i="1"/>
  <c r="D94" i="1"/>
  <c r="E94" i="1"/>
  <c r="F94" i="1"/>
  <c r="G94" i="1"/>
  <c r="H94" i="1"/>
  <c r="I94" i="1"/>
  <c r="J94" i="1"/>
  <c r="K94" i="1"/>
  <c r="J64" i="1"/>
  <c r="D64" i="1"/>
  <c r="E64" i="1"/>
  <c r="F64" i="1"/>
  <c r="G64" i="1"/>
  <c r="H64" i="1"/>
  <c r="I64" i="1"/>
  <c r="K64" i="1"/>
  <c r="C56" i="1"/>
  <c r="D55" i="1"/>
  <c r="E55" i="1"/>
  <c r="F55" i="1"/>
  <c r="G55" i="1"/>
  <c r="H55" i="1"/>
  <c r="I55" i="1"/>
  <c r="J55" i="1"/>
  <c r="K55" i="1"/>
  <c r="K50" i="1"/>
  <c r="J50" i="1"/>
  <c r="I50" i="1"/>
  <c r="H50" i="1"/>
  <c r="G50" i="1"/>
  <c r="F50" i="1"/>
  <c r="E50" i="1"/>
  <c r="D50" i="1"/>
  <c r="D45" i="1"/>
  <c r="E45" i="1"/>
  <c r="F45" i="1"/>
  <c r="G45" i="1"/>
  <c r="H45" i="1"/>
  <c r="I45" i="1"/>
  <c r="J45" i="1"/>
  <c r="K45" i="1"/>
  <c r="C44" i="1"/>
  <c r="D44" i="1"/>
  <c r="E44" i="1"/>
  <c r="F44" i="1"/>
  <c r="G44" i="1"/>
  <c r="H44" i="1"/>
  <c r="I44" i="1"/>
  <c r="J44" i="1"/>
  <c r="K44" i="1"/>
  <c r="K12" i="1"/>
  <c r="J12" i="1"/>
  <c r="J89" i="1" s="1"/>
  <c r="I12" i="1"/>
  <c r="I89" i="1" s="1"/>
  <c r="H12" i="1"/>
  <c r="H89" i="1" s="1"/>
  <c r="G12" i="1"/>
  <c r="G89" i="1" s="1"/>
  <c r="F12" i="1"/>
  <c r="F89" i="1" s="1"/>
  <c r="D89" i="1"/>
  <c r="B44" i="1"/>
  <c r="C15" i="3" l="1"/>
  <c r="D15" i="3" s="1"/>
  <c r="C11" i="3"/>
  <c r="D11" i="3" s="1"/>
  <c r="K17" i="1"/>
  <c r="K89" i="1"/>
  <c r="D56" i="1"/>
  <c r="D31" i="1"/>
  <c r="D16" i="1"/>
  <c r="F31" i="1"/>
  <c r="F16" i="1"/>
  <c r="G31" i="1"/>
  <c r="G16" i="1"/>
  <c r="J31" i="1"/>
  <c r="J16" i="1"/>
  <c r="K16" i="1"/>
  <c r="K31" i="1"/>
  <c r="I31" i="1"/>
  <c r="I16" i="1"/>
  <c r="C26" i="1"/>
  <c r="C22" i="1"/>
  <c r="C16" i="1"/>
  <c r="C24" i="1"/>
  <c r="C20" i="1"/>
  <c r="E36" i="1"/>
  <c r="E31" i="1"/>
  <c r="E16" i="1"/>
  <c r="H16" i="1"/>
  <c r="H31" i="1"/>
  <c r="K56" i="1"/>
  <c r="J56" i="1"/>
  <c r="E17" i="1"/>
  <c r="C18" i="1"/>
  <c r="I17" i="1"/>
  <c r="H17" i="1"/>
  <c r="D17" i="1"/>
  <c r="J17" i="1"/>
  <c r="J18" i="1" s="1"/>
  <c r="G17" i="1"/>
  <c r="F17" i="1"/>
  <c r="F27" i="1" s="1"/>
  <c r="F32" i="1" s="1"/>
  <c r="K18" i="1"/>
  <c r="E56" i="1"/>
  <c r="F56" i="1"/>
  <c r="G56" i="1"/>
  <c r="H56" i="1"/>
  <c r="I56" i="1"/>
  <c r="K27" i="1"/>
  <c r="K32" i="1" s="1"/>
  <c r="J20" i="1"/>
  <c r="F22" i="1"/>
  <c r="G22" i="1"/>
  <c r="K20" i="1"/>
  <c r="I30" i="1"/>
  <c r="K34" i="1"/>
  <c r="E24" i="1"/>
  <c r="D24" i="1"/>
  <c r="F34" i="1"/>
  <c r="E34" i="1"/>
  <c r="H30" i="1"/>
  <c r="G30" i="1"/>
  <c r="K24" i="1"/>
  <c r="F30" i="1"/>
  <c r="J24" i="1"/>
  <c r="C34" i="1"/>
  <c r="H20" i="1"/>
  <c r="K26" i="1"/>
  <c r="C36" i="1"/>
  <c r="G20" i="1"/>
  <c r="J26" i="1"/>
  <c r="K36" i="1"/>
  <c r="I20" i="1"/>
  <c r="I26" i="1"/>
  <c r="J36" i="1"/>
  <c r="H22" i="1"/>
  <c r="C30" i="1"/>
  <c r="I36" i="1"/>
  <c r="D34" i="1"/>
  <c r="D22" i="1"/>
  <c r="F20" i="1"/>
  <c r="D30" i="1"/>
  <c r="E20" i="1"/>
  <c r="H26" i="1"/>
  <c r="D20" i="1"/>
  <c r="G26" i="1"/>
  <c r="H36" i="1"/>
  <c r="I24" i="1"/>
  <c r="F26" i="1"/>
  <c r="J34" i="1"/>
  <c r="G36" i="1"/>
  <c r="K22" i="1"/>
  <c r="H24" i="1"/>
  <c r="E26" i="1"/>
  <c r="I34" i="1"/>
  <c r="F36" i="1"/>
  <c r="J22" i="1"/>
  <c r="G24" i="1"/>
  <c r="D26" i="1"/>
  <c r="K30" i="1"/>
  <c r="H34" i="1"/>
  <c r="I22" i="1"/>
  <c r="F24" i="1"/>
  <c r="J30" i="1"/>
  <c r="G34" i="1"/>
  <c r="D36" i="1"/>
  <c r="E13" i="1"/>
  <c r="F13" i="1"/>
  <c r="J13" i="1"/>
  <c r="K13" i="1"/>
  <c r="I13" i="1"/>
  <c r="G13" i="1"/>
  <c r="H13" i="1"/>
  <c r="K37" i="1" l="1"/>
  <c r="K38" i="1" s="1"/>
  <c r="K43" i="1"/>
  <c r="F37" i="1"/>
  <c r="F38" i="1" s="1"/>
  <c r="F43" i="1"/>
  <c r="J27" i="1"/>
  <c r="J32" i="1" s="1"/>
  <c r="F18" i="1"/>
  <c r="E18" i="1"/>
  <c r="E27" i="1"/>
  <c r="E32" i="1" s="1"/>
  <c r="D18" i="1"/>
  <c r="D27" i="1"/>
  <c r="D32" i="1" s="1"/>
  <c r="I18" i="1"/>
  <c r="I27" i="1"/>
  <c r="I32" i="1" s="1"/>
  <c r="G18" i="1"/>
  <c r="G27" i="1"/>
  <c r="G32" i="1" s="1"/>
  <c r="H18" i="1"/>
  <c r="H27" i="1"/>
  <c r="H32" i="1" s="1"/>
  <c r="F28" i="1"/>
  <c r="K28" i="1"/>
  <c r="I37" i="1" l="1"/>
  <c r="I38" i="1" s="1"/>
  <c r="I43" i="1"/>
  <c r="E37" i="1"/>
  <c r="E38" i="1" s="1"/>
  <c r="E43" i="1"/>
  <c r="J37" i="1"/>
  <c r="J38" i="1" s="1"/>
  <c r="J43" i="1"/>
  <c r="J57" i="1" s="1"/>
  <c r="H37" i="1"/>
  <c r="H38" i="1" s="1"/>
  <c r="H43" i="1"/>
  <c r="G37" i="1"/>
  <c r="G38" i="1" s="1"/>
  <c r="G43" i="1"/>
  <c r="D37" i="1"/>
  <c r="D38" i="1" s="1"/>
  <c r="D43" i="1"/>
  <c r="C28" i="1"/>
  <c r="J28" i="1"/>
  <c r="D28" i="1"/>
  <c r="I28" i="1"/>
  <c r="H28" i="1"/>
  <c r="E28" i="1"/>
  <c r="G28" i="1"/>
  <c r="F57" i="1"/>
  <c r="K57" i="1"/>
  <c r="I57" i="1"/>
  <c r="C37" i="1" l="1"/>
  <c r="C38" i="1" s="1"/>
  <c r="C57" i="1"/>
  <c r="C78" i="1" s="1"/>
  <c r="D57" i="1"/>
  <c r="D79" i="1" s="1"/>
  <c r="F78" i="1"/>
  <c r="F79" i="1"/>
  <c r="I78" i="1"/>
  <c r="I79" i="1"/>
  <c r="J78" i="1"/>
  <c r="J79" i="1"/>
  <c r="K78" i="1"/>
  <c r="K79" i="1"/>
  <c r="C40" i="1" l="1"/>
  <c r="C39" i="1"/>
  <c r="C79" i="1"/>
  <c r="D78" i="1"/>
  <c r="E57" i="1"/>
  <c r="E79" i="1" s="1"/>
  <c r="H57" i="1"/>
  <c r="H79" i="1" s="1"/>
  <c r="G57" i="1"/>
  <c r="G79" i="1" s="1"/>
  <c r="H39" i="1"/>
  <c r="F39" i="1"/>
  <c r="E39" i="1"/>
  <c r="G39" i="1"/>
  <c r="K39" i="1"/>
  <c r="J40" i="1"/>
  <c r="D39" i="1"/>
  <c r="I40" i="1"/>
  <c r="E78" i="1" l="1"/>
  <c r="G78" i="1"/>
  <c r="H78" i="1"/>
  <c r="E40" i="1"/>
  <c r="H40" i="1"/>
  <c r="G40" i="1"/>
  <c r="D40" i="1"/>
  <c r="F40" i="1"/>
  <c r="K40" i="1"/>
  <c r="J39" i="1"/>
  <c r="I3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<sst xmlns="http://schemas.openxmlformats.org/spreadsheetml/2006/main" count="302" uniqueCount="251">
  <si>
    <t>Please provide the following information:</t>
  </si>
  <si>
    <t>Blue cells are input fields</t>
  </si>
  <si>
    <t>Tax rate:</t>
  </si>
  <si>
    <t>Automatically calculated fields</t>
  </si>
  <si>
    <t>Total FTE count:</t>
  </si>
  <si>
    <r>
      <t xml:space="preserve">All data in </t>
    </r>
    <r>
      <rPr>
        <b/>
        <i/>
        <sz val="14"/>
        <color theme="1"/>
        <rFont val="Calibri"/>
        <family val="2"/>
      </rPr>
      <t>EUR</t>
    </r>
    <r>
      <rPr>
        <i/>
        <sz val="14"/>
        <color theme="1"/>
        <rFont val="Calibri"/>
        <family val="2"/>
      </rPr>
      <t>, Actuals (A) or Estimation (E)</t>
    </r>
  </si>
  <si>
    <t>Cash runs out in:</t>
  </si>
  <si>
    <t>Last financing round on:</t>
  </si>
  <si>
    <t>Latest Valuation:</t>
  </si>
  <si>
    <t>Total amount raised to date:</t>
  </si>
  <si>
    <t>P&amp;L (EUR)</t>
  </si>
  <si>
    <t>2021A</t>
  </si>
  <si>
    <t>2022A</t>
  </si>
  <si>
    <t>2023A</t>
  </si>
  <si>
    <t>2024E</t>
  </si>
  <si>
    <t>2025E</t>
  </si>
  <si>
    <t>2026E</t>
  </si>
  <si>
    <t>2027E</t>
  </si>
  <si>
    <t>2028E</t>
  </si>
  <si>
    <t>2029E</t>
  </si>
  <si>
    <t>Notes</t>
  </si>
  <si>
    <t>Products &amp; Services</t>
  </si>
  <si>
    <t>Please indicate here if you have more than one revenue source --&gt;</t>
  </si>
  <si>
    <t xml:space="preserve">Recurring Revenue   </t>
  </si>
  <si>
    <t xml:space="preserve">YoY growth </t>
  </si>
  <si>
    <t>Non-recurring Revenue</t>
  </si>
  <si>
    <t>Extraordinary revenue that occurs only once.</t>
  </si>
  <si>
    <t>Cost of Goods Sold (COGS)</t>
  </si>
  <si>
    <t>All costs associated to the sale of your product(s).</t>
  </si>
  <si>
    <t>in % of revenues</t>
  </si>
  <si>
    <t>Gross Profit</t>
  </si>
  <si>
    <t>Gross margin</t>
  </si>
  <si>
    <t>Personnel Expense (without R&amp;D)</t>
  </si>
  <si>
    <t>All expenses associated with Salaries &amp; Wages and consultancy fees, except for personnel expenses related to R&amp;D.</t>
  </si>
  <si>
    <t>in % of total revenues</t>
  </si>
  <si>
    <t>R&amp;D Expense</t>
  </si>
  <si>
    <t>All expenses related to R&amp;D such as salaries, equipment, software, etc.</t>
  </si>
  <si>
    <t>Marketing &amp; Advertising</t>
  </si>
  <si>
    <t xml:space="preserve">General &amp; Administration </t>
  </si>
  <si>
    <t>Rent, IT-related costs, Insurance, Office supplies, etc.</t>
  </si>
  <si>
    <t>EBITDA</t>
  </si>
  <si>
    <t>EBITDA margin</t>
  </si>
  <si>
    <t xml:space="preserve">Depreciation &amp; Amortization </t>
  </si>
  <si>
    <t>Operating Income</t>
  </si>
  <si>
    <t xml:space="preserve"> </t>
  </si>
  <si>
    <t>EBIT</t>
  </si>
  <si>
    <t>Extraordinary result</t>
  </si>
  <si>
    <t>Transactions apart from the usual business, e.g. sale of a business unit.</t>
  </si>
  <si>
    <t>Interest</t>
  </si>
  <si>
    <t>Earnings before Tax (EBT)</t>
  </si>
  <si>
    <t>Income Tax</t>
  </si>
  <si>
    <t>in % of total EBT</t>
  </si>
  <si>
    <t>Net Income</t>
  </si>
  <si>
    <t>Cashflow (EUR)</t>
  </si>
  <si>
    <t>Net Operating Profit After Tax (NOPAT)</t>
  </si>
  <si>
    <t>Current assets</t>
  </si>
  <si>
    <t>Accounts receivable</t>
  </si>
  <si>
    <t>Inventory</t>
  </si>
  <si>
    <t>Prepaid expenses</t>
  </si>
  <si>
    <t>Other</t>
  </si>
  <si>
    <t>Current liabilities</t>
  </si>
  <si>
    <t>Accounts payable</t>
  </si>
  <si>
    <t>Accrued liablities</t>
  </si>
  <si>
    <t>Deferred income</t>
  </si>
  <si>
    <t>Net Working Capital</t>
  </si>
  <si>
    <t>Change in Net Working Capital</t>
  </si>
  <si>
    <t>Cash Flow from Operations (CFO)</t>
  </si>
  <si>
    <t>Capital Expenditures (CAPEX)</t>
  </si>
  <si>
    <t>Investments in Property, Plant and Equipment (PP&amp;E).</t>
  </si>
  <si>
    <t>Amortized R&amp;D expenses</t>
  </si>
  <si>
    <t>Acquired IPs (Intellectual property)</t>
  </si>
  <si>
    <t>Disinvestments</t>
  </si>
  <si>
    <t>Sale of Non-current assets.</t>
  </si>
  <si>
    <t>Cash Flow from Investing activities (CFI)</t>
  </si>
  <si>
    <t>Issuance of Equity</t>
  </si>
  <si>
    <t>Issuance of SAFEs</t>
  </si>
  <si>
    <t>SAFE = Simple Agreement for Future Equity.</t>
  </si>
  <si>
    <t>Issuance of Convertibles</t>
  </si>
  <si>
    <t>Issuance of Loans</t>
  </si>
  <si>
    <t>Dilutive Grants</t>
  </si>
  <si>
    <t>Non-Dilutive Grants</t>
  </si>
  <si>
    <t>Grants with anti-dilution clauses.</t>
  </si>
  <si>
    <t>Repayment of Debt</t>
  </si>
  <si>
    <t>Payment of Dividends</t>
  </si>
  <si>
    <t>Other Cash-in activities</t>
  </si>
  <si>
    <t>If available, indicate the source.</t>
  </si>
  <si>
    <t>Other Cash-out activities</t>
  </si>
  <si>
    <t>Cash Flow from Financing activities (CFF)</t>
  </si>
  <si>
    <t>Net cash increase/ (decrease) for period</t>
  </si>
  <si>
    <t>Free Cash Flow (FCF)</t>
  </si>
  <si>
    <t>KPIs</t>
  </si>
  <si>
    <t>Patient Acquisition Cost (PAC)</t>
  </si>
  <si>
    <t>The average cost of acquiring a new patient, if applicable.</t>
  </si>
  <si>
    <t>Number of Patients Sign-ups/Enrolements</t>
  </si>
  <si>
    <t>Regulatory Approvals</t>
  </si>
  <si>
    <t>Please indicate the planned approvals as Text in the respective year.</t>
  </si>
  <si>
    <t>Total Addressable Market (TAM)</t>
  </si>
  <si>
    <t>Representing the total revenue opportunity available for a product or service if 100% market share was achieved.</t>
  </si>
  <si>
    <t>Serviceable Available Market (SAM)</t>
  </si>
  <si>
    <t>The portion of TAM that you can realistically reach.</t>
  </si>
  <si>
    <t>Serviceable Obtainable Market (SOM)</t>
  </si>
  <si>
    <t>The portion of SAM that you can realistcally reach given your resources.</t>
  </si>
  <si>
    <t>Market Share</t>
  </si>
  <si>
    <t>Of the TAM.</t>
  </si>
  <si>
    <t>Reimbursement</t>
  </si>
  <si>
    <t>% of revenue from services covered by statutory or private health insurances (not out of pocket).</t>
  </si>
  <si>
    <t>Estimated Cost Savings per patient</t>
  </si>
  <si>
    <t>Estimated cost savings per patient, if the product is used.</t>
  </si>
  <si>
    <t>Total Estimated Cost Savings</t>
  </si>
  <si>
    <t>Total estimated cost savings for all patients.</t>
  </si>
  <si>
    <t>Fix costs</t>
  </si>
  <si>
    <t>Variable costs</t>
  </si>
  <si>
    <t>Monthly Cash Burn Rate:</t>
  </si>
  <si>
    <t>Capitalization Table</t>
  </si>
  <si>
    <t>Outstanding shares:</t>
  </si>
  <si>
    <t>Issued shares:</t>
  </si>
  <si>
    <t>% Ownership</t>
  </si>
  <si>
    <t>% Fully diluted Ownership</t>
  </si>
  <si>
    <t>Shareholder Name</t>
  </si>
  <si>
    <t>Type</t>
  </si>
  <si>
    <t>Role in the company</t>
  </si>
  <si>
    <t>Total Shares</t>
  </si>
  <si>
    <t>Grouped by Type</t>
  </si>
  <si>
    <t>FD Ownership %</t>
  </si>
  <si>
    <t>CFO</t>
  </si>
  <si>
    <t>Advisors</t>
  </si>
  <si>
    <t>Types</t>
  </si>
  <si>
    <t>Roles</t>
  </si>
  <si>
    <t>Anti-dilutive Investors</t>
  </si>
  <si>
    <t>Advisor</t>
  </si>
  <si>
    <t>CEO</t>
  </si>
  <si>
    <t>Business Angels</t>
  </si>
  <si>
    <t>Anti-dilutive Investor</t>
  </si>
  <si>
    <t>Co-Founders</t>
  </si>
  <si>
    <t>Business Angel</t>
  </si>
  <si>
    <t>CMO</t>
  </si>
  <si>
    <t>Convertible Bonds</t>
  </si>
  <si>
    <t>Co-Founder</t>
  </si>
  <si>
    <t>COO</t>
  </si>
  <si>
    <t>Employees</t>
  </si>
  <si>
    <t>Convertible Bond</t>
  </si>
  <si>
    <t>CSO</t>
  </si>
  <si>
    <t>ESOP</t>
  </si>
  <si>
    <t>Employee</t>
  </si>
  <si>
    <t>CTO</t>
  </si>
  <si>
    <t>Family Offices</t>
  </si>
  <si>
    <t>External</t>
  </si>
  <si>
    <t>Financial Holdings</t>
  </si>
  <si>
    <t>Family Office</t>
  </si>
  <si>
    <t>Founders</t>
  </si>
  <si>
    <t>Financial Holding</t>
  </si>
  <si>
    <t>Friends &amp; Family</t>
  </si>
  <si>
    <t>Founder</t>
  </si>
  <si>
    <t>Government arms</t>
  </si>
  <si>
    <t>Incubators/Accelerators</t>
  </si>
  <si>
    <t>Government arm</t>
  </si>
  <si>
    <t>Others</t>
  </si>
  <si>
    <t>Incubator/Accelerator</t>
  </si>
  <si>
    <t>Parent Company</t>
  </si>
  <si>
    <t>Pooled Investors</t>
  </si>
  <si>
    <t>Silent Partners</t>
  </si>
  <si>
    <t>Strategic Partners</t>
  </si>
  <si>
    <t>Silent Partner</t>
  </si>
  <si>
    <t>Subsidiaries</t>
  </si>
  <si>
    <t>Strategic Partner</t>
  </si>
  <si>
    <t>Universities</t>
  </si>
  <si>
    <t>Subsidiary</t>
  </si>
  <si>
    <t>VCs</t>
  </si>
  <si>
    <t>University</t>
  </si>
  <si>
    <t>VC</t>
  </si>
  <si>
    <t>1. How to fill out this sheet</t>
  </si>
  <si>
    <t>3. START: Provide inputs here</t>
  </si>
  <si>
    <r>
      <t xml:space="preserve">With this sheet, we would like to understand your growth plan and how you foresee to reach a </t>
    </r>
    <r>
      <rPr>
        <b/>
        <sz val="12"/>
        <color rgb="FF000000"/>
        <rFont val="Calibri"/>
        <family val="2"/>
      </rPr>
      <t>successful exit</t>
    </r>
    <r>
      <rPr>
        <sz val="12"/>
        <color rgb="FF000000"/>
        <rFont val="Calibri"/>
        <family val="2"/>
      </rPr>
      <t>.</t>
    </r>
    <r>
      <rPr>
        <b/>
        <sz val="12"/>
        <color rgb="FF000000"/>
        <rFont val="Calibri"/>
        <family val="2"/>
      </rPr>
      <t xml:space="preserve"> </t>
    </r>
    <r>
      <rPr>
        <sz val="12"/>
        <color rgb="FF000000"/>
        <rFont val="Calibri"/>
        <family val="2"/>
      </rPr>
      <t xml:space="preserve">Depending on the sector your company works in, your </t>
    </r>
    <r>
      <rPr>
        <b/>
        <sz val="12"/>
        <color rgb="FF000000"/>
        <rFont val="Calibri"/>
        <family val="2"/>
      </rPr>
      <t xml:space="preserve">Value Inflection Points </t>
    </r>
    <r>
      <rPr>
        <sz val="12"/>
        <color rgb="FF000000"/>
        <rFont val="Calibri"/>
        <family val="2"/>
      </rPr>
      <t xml:space="preserve">can be different. Please fill in your most important Value Inflection Points in the blue cells. Please read point </t>
    </r>
    <r>
      <rPr>
        <u/>
        <sz val="12"/>
        <color rgb="FF000000"/>
        <rFont val="Calibri"/>
        <family val="2"/>
      </rPr>
      <t>2. What is a Value Inflection Point?</t>
    </r>
    <r>
      <rPr>
        <sz val="12"/>
        <color rgb="FF000000"/>
        <rFont val="Calibri"/>
        <family val="2"/>
      </rPr>
      <t xml:space="preserve"> and then start with </t>
    </r>
    <r>
      <rPr>
        <u/>
        <sz val="12"/>
        <color rgb="FF000000"/>
        <rFont val="Calibri"/>
        <family val="2"/>
      </rPr>
      <t xml:space="preserve">3. START: Provide inputs here </t>
    </r>
    <r>
      <rPr>
        <sz val="12"/>
        <color rgb="FF000000"/>
        <rFont val="Calibri"/>
        <family val="2"/>
      </rPr>
      <t xml:space="preserve">before filling out the blue cells below. </t>
    </r>
  </si>
  <si>
    <t>Year of first Value Inflection Point = (number)</t>
  </si>
  <si>
    <r>
      <t xml:space="preserve">All data in </t>
    </r>
    <r>
      <rPr>
        <b/>
        <i/>
        <sz val="14"/>
        <color theme="1"/>
        <rFont val="Calibri"/>
        <family val="2"/>
      </rPr>
      <t>text,</t>
    </r>
    <r>
      <rPr>
        <i/>
        <sz val="14"/>
        <color theme="1"/>
        <rFont val="Calibri"/>
        <family val="2"/>
      </rPr>
      <t xml:space="preserve"> or as indicated in column B</t>
    </r>
  </si>
  <si>
    <t>Year of exit = (number)</t>
  </si>
  <si>
    <t>Your most likely exit scenario  = (text)</t>
  </si>
  <si>
    <t>2. What is a Value Inflection Point?</t>
  </si>
  <si>
    <t>A Value Inflection Point is a significant event or milestone that substantially increases the company's valuation and attractiveness to investors. Reaching the Value Inflection Points demonstrate progress and reduce risks for your future investors, making your company more attractive for them. This requires planning towards your ideal company valuation (for example, what would you have to prove in 24 months, if you want to increase your company valuation 3x within this time frame?) and envisioning practical funding need.</t>
  </si>
  <si>
    <t xml:space="preserve">Example Value Creation Plan </t>
  </si>
  <si>
    <t>Example Year 1</t>
  </si>
  <si>
    <t>Example Year 2</t>
  </si>
  <si>
    <t>Example Year 3</t>
  </si>
  <si>
    <t>Example Year 4</t>
  </si>
  <si>
    <t>Example Year 5</t>
  </si>
  <si>
    <t>Example Year 6</t>
  </si>
  <si>
    <t>Example Year 7</t>
  </si>
  <si>
    <t>Example Year 8</t>
  </si>
  <si>
    <t>Example Year 9</t>
  </si>
  <si>
    <t>Example Year 10</t>
  </si>
  <si>
    <t xml:space="preserve"> Expected pre-money valuation, in EUR</t>
  </si>
  <si>
    <t xml:space="preserve"> Funding need for the upcoming value inflection point, in EUR</t>
  </si>
  <si>
    <t xml:space="preserve"> Upcoming funding round (choose from dropdown)</t>
  </si>
  <si>
    <t>Seed</t>
  </si>
  <si>
    <t>Series A</t>
  </si>
  <si>
    <t>Series B</t>
  </si>
  <si>
    <t>Series C</t>
  </si>
  <si>
    <t>Exit</t>
  </si>
  <si>
    <t xml:space="preserve">     Use of proceeds (text)</t>
  </si>
  <si>
    <t>Reach primary endpoint for preclinical trial</t>
  </si>
  <si>
    <t>First sales in EU market</t>
  </si>
  <si>
    <t>US study kick-off</t>
  </si>
  <si>
    <t>First sales in US market</t>
  </si>
  <si>
    <t>US reimbursement</t>
  </si>
  <si>
    <t xml:space="preserve">     Category of use of proceeds (choose from dropdown)</t>
  </si>
  <si>
    <t>a. Preclinical Development Success</t>
  </si>
  <si>
    <t>g. Commercial Milestones</t>
  </si>
  <si>
    <t>c. Clinical Trial Progress</t>
  </si>
  <si>
    <t>h. Acquisitions or IPO</t>
  </si>
  <si>
    <t xml:space="preserve">     Description (text)</t>
  </si>
  <si>
    <t>This year we will conclude first clinical trial of 50 patients</t>
  </si>
  <si>
    <t>Launch in EU market with 10 hospitals</t>
  </si>
  <si>
    <t>US clinical study for FDA approval</t>
  </si>
  <si>
    <t>First sales significantly de-risk our technology for future investors</t>
  </si>
  <si>
    <t>Successful reimbursement that lead to M&amp;A, for example Company ABC.</t>
  </si>
  <si>
    <t xml:space="preserve">      Major risk or obstacle foreseen (text)</t>
  </si>
  <si>
    <t>Patient recruitment delays</t>
  </si>
  <si>
    <t>Slower than expected market uptake</t>
  </si>
  <si>
    <t>No buy-in from US KOLs</t>
  </si>
  <si>
    <t>Reimbursement criteria changes significantly</t>
  </si>
  <si>
    <t xml:space="preserve"> Expected value-add from the value inflection point, in EUR</t>
  </si>
  <si>
    <t xml:space="preserve">Value Creation Plan </t>
  </si>
  <si>
    <t>Pre-seed</t>
  </si>
  <si>
    <t>Series D</t>
  </si>
  <si>
    <t>b. Regulatory Milestones</t>
  </si>
  <si>
    <t>d. Strategic Partnerships and Collaborations</t>
  </si>
  <si>
    <t>e. Financial Milestones</t>
  </si>
  <si>
    <t>f. Market Approval</t>
  </si>
  <si>
    <t>Help</t>
  </si>
  <si>
    <t>Row Labels</t>
  </si>
  <si>
    <t>Summe von % Fully diluted Ownership</t>
  </si>
  <si>
    <t>Grand Total</t>
  </si>
  <si>
    <t>Totals</t>
  </si>
  <si>
    <t>Seed Stage</t>
  </si>
  <si>
    <t>Pre-Seed Stage</t>
  </si>
  <si>
    <t>Series A Stage</t>
  </si>
  <si>
    <t>Series B Stage</t>
  </si>
  <si>
    <t>Number of Investors</t>
  </si>
  <si>
    <t>Price Per Share</t>
  </si>
  <si>
    <t>Pre-Money Valuation</t>
  </si>
  <si>
    <t>Post-Money Valuation</t>
  </si>
  <si>
    <t>Shares Outstanding</t>
  </si>
  <si>
    <t>Held by Founders/Co-Founders</t>
  </si>
  <si>
    <t>Amount raised</t>
  </si>
  <si>
    <t>Newly issued shares</t>
  </si>
  <si>
    <t>Share type</t>
  </si>
  <si>
    <t>% Fully Diluted Ownership (With Convertibles)</t>
  </si>
  <si>
    <t>Convertible Amount</t>
  </si>
  <si>
    <t>Convertible Price</t>
  </si>
  <si>
    <t>Shares Acquired</t>
  </si>
  <si>
    <t>Post Conversion Ownership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</si>
</sst>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_-* #,##0.00\ &quot;€&quot;_-;\-* #,##0.00\ &quot;€&quot;_-;_-* &quot;-&quot;??\ &quot;€&quot;_-;_-@_-"/>
    <numFmt numFmtId="165" formatCode="_ * #,##0.00_ ;_ * \-#,##0.00_ ;_ * &quot;-&quot;??_ ;_ @_ "/>
    <numFmt numFmtId="166" formatCode="0.0;\(0.0\)"/>
    <numFmt numFmtId="167" formatCode="#,##0.0;\(##0.0\)"/>
    <numFmt numFmtId="168" formatCode="#,##0.0"/>
    <numFmt numFmtId="169" formatCode="#,##0.0000"/>
    <numFmt numFmtId="170" formatCode="_ * #,##0.0_ ;_ * \-#,##0.0_ ;_ * &quot;-&quot;??_ ;_ @_ "/>
    <numFmt numFmtId="171" formatCode="0.0"/>
    <numFmt numFmtId="172" formatCode="_-* #,##0\ [$€-407]_-;\-* #,##0\ [$€-407]_-;_-* &quot;-&quot;??\ [$€-407]_-;_-@_-"/>
    <numFmt numFmtId="173" formatCode="_-* #,##0\ &quot;€&quot;_-;\-* #,##0\ &quot;€&quot;_-;_-* &quot;-&quot;??\ &quot;€&quot;_-;_-@_-"/>
    <numFmt numFmtId="174" formatCode="_-[$€-2]\ * #,##0.00_-;\-[$€-2]\ * #,##0.00_-;_-[$€-2]\ * &quot;-&quot;??_-;_-@_-"/>
    <numFmt numFmtId="175" formatCode="0;\(0\)"/>
    <numFmt numFmtId="176" formatCode="_ * #,##0_)\ [$€-1]_ ;_ * \(#,##0\)\ [$€-1]_ ;_ * &quot;-&quot;_)\ [$€-1]_ ;_ @_ "/>
    <numFmt numFmtId="177" formatCode="#,##0\ [$€-1]"/>
    <numFmt numFmtId="178" formatCode="_ * #,##0_ ;_ * \-#,##0_ ;_ * &quot;-&quot;??_ ;_ @_ "/>
  </numFmts>
  <fonts count="33" x14ac:knownFonts="1">
    <font>
      <sz val="11"/>
      <color theme="1"/>
      <name val="Aptos Narrow"/>
      <family val="2"/>
      <scheme val="minor"/>
    </font>
    <font>
      <sz val="11"/>
      <color theme="1"/>
      <name val="Aptos Narrow"/>
      <family val="2"/>
      <scheme val="minor"/>
    </font>
    <font>
      <sz val="18"/>
      <color theme="0" tint="-0.499984740745262"/>
      <name val="Calibri"/>
      <family val="2"/>
    </font>
    <font>
      <sz val="14"/>
      <color theme="1"/>
      <name val="Calibri"/>
      <family val="2"/>
    </font>
    <font>
      <sz val="11"/>
      <color theme="1"/>
      <name val="Aptos Narrow"/>
      <family val="2"/>
      <charset val="177"/>
      <scheme val="minor"/>
    </font>
    <font>
      <b/>
      <sz val="14"/>
      <color theme="1"/>
      <name val="Calibri"/>
      <family val="2"/>
    </font>
    <font>
      <i/>
      <sz val="14"/>
      <color theme="0" tint="-0.499984740745262"/>
      <name val="Calibri"/>
      <family val="2"/>
    </font>
    <font>
      <sz val="14"/>
      <name val="Calibri"/>
      <family val="2"/>
    </font>
    <font>
      <b/>
      <sz val="14"/>
      <name val="Calibri"/>
      <family val="2"/>
    </font>
    <font>
      <u/>
      <sz val="11"/>
      <color theme="10"/>
      <name val="Aptos Narrow"/>
      <family val="2"/>
      <scheme val="minor"/>
    </font>
    <font>
      <u/>
      <sz val="14"/>
      <color theme="10"/>
      <name val="Calibri"/>
      <family val="2"/>
    </font>
    <font>
      <i/>
      <sz val="11"/>
      <color theme="1"/>
      <name val="Aptos Narrow"/>
      <family val="2"/>
      <scheme val="minor"/>
    </font>
    <font>
      <sz val="11"/>
      <name val="Aptos Narrow"/>
      <family val="2"/>
      <scheme val="minor"/>
    </font>
    <font>
      <i/>
      <sz val="14"/>
      <color theme="1"/>
      <name val="Calibri"/>
      <family val="2"/>
    </font>
    <font>
      <b/>
      <i/>
      <sz val="14"/>
      <color theme="1"/>
      <name val="Calibri"/>
      <family val="2"/>
    </font>
    <font>
      <sz val="8"/>
      <name val="Aptos Narrow"/>
      <family val="2"/>
      <scheme val="minor"/>
    </font>
    <font>
      <sz val="14"/>
      <color theme="0"/>
      <name val="Calibri"/>
      <family val="2"/>
    </font>
    <font>
      <sz val="12"/>
      <color theme="1"/>
      <name val="Calibri"/>
      <family val="2"/>
    </font>
    <font>
      <b/>
      <i/>
      <sz val="14"/>
      <color theme="6"/>
      <name val="Calibri"/>
      <family val="2"/>
    </font>
    <font>
      <i/>
      <sz val="14"/>
      <color theme="6"/>
      <name val="Calibri"/>
      <family val="2"/>
    </font>
    <font>
      <sz val="14"/>
      <color theme="1"/>
      <name val="Calibri"/>
      <family val="2"/>
    </font>
    <font>
      <i/>
      <sz val="12"/>
      <color theme="1" tint="0.499984740745262"/>
      <name val="Calibri"/>
      <family val="2"/>
    </font>
    <font>
      <sz val="12"/>
      <color rgb="FF000000"/>
      <name val="Calibri"/>
      <family val="2"/>
    </font>
    <font>
      <b/>
      <sz val="12"/>
      <color rgb="FF000000"/>
      <name val="Calibri"/>
      <family val="2"/>
    </font>
    <font>
      <u/>
      <sz val="12"/>
      <color rgb="FF000000"/>
      <name val="Calibri"/>
      <family val="2"/>
    </font>
    <font>
      <b/>
      <i/>
      <sz val="12"/>
      <color theme="6"/>
      <name val="Calibri"/>
      <family val="2"/>
    </font>
    <font>
      <i/>
      <sz val="12"/>
      <color theme="6"/>
      <name val="Calibri"/>
      <family val="2"/>
    </font>
    <font>
      <sz val="12"/>
      <name val="Calibri"/>
      <family val="2"/>
    </font>
    <font>
      <b/>
      <sz val="12"/>
      <name val="Calibri"/>
      <family val="2"/>
    </font>
    <font>
      <sz val="26"/>
      <color theme="1"/>
      <name val="Aptos Narrow"/>
      <family val="2"/>
      <scheme val="minor"/>
    </font>
    <font>
      <sz val="18"/>
      <color theme="1"/>
      <name val="Aptos Narrow"/>
      <family val="2"/>
      <scheme val="minor"/>
    </font>
    <font>
      <i/>
      <sz val="12"/>
      <color theme="1"/>
      <name val="Aptos Narrow"/>
      <family val="2"/>
      <scheme val="minor"/>
    </font>
    <font>
      <u/>
      <sz val="11"/>
      <color theme="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D9F2"/>
        <bgColor indexed="64"/>
      </patternFill>
    </fill>
    <fill>
      <patternFill patternType="solid">
        <fgColor rgb="FFD4D4D4"/>
        <bgColor indexed="64"/>
      </patternFill>
    </fill>
  </fills>
  <borders count="7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style="thin">
        <color theme="1"/>
      </left>
      <right style="thin">
        <color theme="1"/>
      </right>
      <top/>
      <bottom style="thin">
        <color indexed="64"/>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medium">
        <color theme="1"/>
      </right>
      <top style="medium">
        <color theme="1"/>
      </top>
      <bottom/>
      <diagonal/>
    </border>
    <border>
      <left/>
      <right style="medium">
        <color theme="1"/>
      </right>
      <top/>
      <bottom/>
      <diagonal/>
    </border>
    <border>
      <left style="thin">
        <color theme="1"/>
      </left>
      <right style="medium">
        <color theme="1"/>
      </right>
      <top style="thin">
        <color theme="1"/>
      </top>
      <bottom style="thin">
        <color theme="1"/>
      </bottom>
      <diagonal/>
    </border>
    <border>
      <left style="thin">
        <color theme="1"/>
      </left>
      <right style="medium">
        <color theme="1"/>
      </right>
      <top/>
      <bottom style="thin">
        <color theme="1"/>
      </bottom>
      <diagonal/>
    </border>
    <border>
      <left style="thin">
        <color theme="1"/>
      </left>
      <right style="medium">
        <color theme="1"/>
      </right>
      <top style="thin">
        <color theme="1"/>
      </top>
      <bottom/>
      <diagonal/>
    </border>
    <border>
      <left style="thick">
        <color theme="1"/>
      </left>
      <right/>
      <top style="thick">
        <color theme="1"/>
      </top>
      <bottom style="thin">
        <color theme="1"/>
      </bottom>
      <diagonal/>
    </border>
    <border>
      <left/>
      <right/>
      <top style="thick">
        <color theme="1"/>
      </top>
      <bottom style="thin">
        <color theme="1"/>
      </bottom>
      <diagonal/>
    </border>
    <border>
      <left/>
      <right style="thick">
        <color theme="1"/>
      </right>
      <top style="thick">
        <color theme="1"/>
      </top>
      <bottom style="thin">
        <color theme="1"/>
      </bottom>
      <diagonal/>
    </border>
    <border>
      <left style="thick">
        <color theme="1"/>
      </left>
      <right/>
      <top/>
      <bottom/>
      <diagonal/>
    </border>
    <border>
      <left/>
      <right style="thick">
        <color theme="1"/>
      </right>
      <top/>
      <bottom/>
      <diagonal/>
    </border>
    <border>
      <left style="thick">
        <color theme="1"/>
      </left>
      <right/>
      <top style="medium">
        <color theme="1"/>
      </top>
      <bottom/>
      <diagonal/>
    </border>
    <border>
      <left style="thick">
        <color theme="1"/>
      </left>
      <right style="thin">
        <color theme="1"/>
      </right>
      <top/>
      <bottom style="thin">
        <color theme="1"/>
      </bottom>
      <diagonal/>
    </border>
    <border>
      <left style="medium">
        <color theme="1"/>
      </left>
      <right style="thick">
        <color theme="1"/>
      </right>
      <top/>
      <bottom style="thin">
        <color theme="1"/>
      </bottom>
      <diagonal/>
    </border>
    <border>
      <left style="thick">
        <color theme="1"/>
      </left>
      <right style="thin">
        <color theme="1"/>
      </right>
      <top style="thin">
        <color theme="1"/>
      </top>
      <bottom style="thin">
        <color theme="1"/>
      </bottom>
      <diagonal/>
    </border>
    <border>
      <left style="thick">
        <color theme="1"/>
      </left>
      <right style="thin">
        <color theme="1"/>
      </right>
      <top style="thin">
        <color theme="1"/>
      </top>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right style="thick">
        <color theme="1"/>
      </right>
      <top/>
      <bottom style="thin">
        <color theme="1"/>
      </bottom>
      <diagonal/>
    </border>
    <border>
      <left/>
      <right style="thick">
        <color theme="1"/>
      </right>
      <top style="thin">
        <color theme="1"/>
      </top>
      <bottom/>
      <diagonal/>
    </border>
    <border>
      <left style="thin">
        <color theme="1"/>
      </left>
      <right/>
      <top/>
      <bottom/>
      <diagonal/>
    </border>
    <border>
      <left style="thin">
        <color theme="1"/>
      </left>
      <right style="thin">
        <color theme="1"/>
      </right>
      <top style="thin">
        <color theme="1"/>
      </top>
      <bottom style="thin">
        <color indexed="64"/>
      </bottom>
      <diagonal/>
    </border>
    <border>
      <left style="thin">
        <color theme="1"/>
      </left>
      <right style="thick">
        <color theme="1"/>
      </right>
      <top/>
      <bottom style="thin">
        <color theme="1"/>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style="thick">
        <color theme="1"/>
      </left>
      <right style="thin">
        <color theme="1"/>
      </right>
      <top style="medium">
        <color indexed="64"/>
      </top>
      <bottom style="medium">
        <color indexed="64"/>
      </bottom>
      <diagonal/>
    </border>
    <border>
      <left style="thin">
        <color theme="1"/>
      </left>
      <right style="thick">
        <color theme="1"/>
      </right>
      <top style="medium">
        <color indexed="64"/>
      </top>
      <bottom style="medium">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right style="thin">
        <color theme="1"/>
      </right>
      <top style="medium">
        <color indexed="64"/>
      </top>
      <bottom style="medium">
        <color indexed="64"/>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style="thin">
        <color theme="1"/>
      </right>
      <top style="thin">
        <color theme="1"/>
      </top>
      <bottom style="thick">
        <color theme="1"/>
      </bottom>
      <diagonal/>
    </border>
    <border>
      <left style="thin">
        <color theme="1"/>
      </left>
      <right style="thin">
        <color theme="1"/>
      </right>
      <top style="thin">
        <color theme="1"/>
      </top>
      <bottom style="medium">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0" fontId="9" fillId="0" borderId="0" applyNumberFormat="0" applyFill="0" applyBorder="0" applyAlignment="0" applyProtection="0"/>
    <xf numFmtId="164" fontId="1" fillId="0" borderId="0" applyFont="0" applyFill="0" applyBorder="0" applyAlignment="0" applyProtection="0"/>
  </cellStyleXfs>
  <cellXfs count="249">
    <xf numFmtId="0" fontId="0" fillId="0" borderId="0" xfId="0"/>
    <xf numFmtId="0" fontId="2" fillId="0" borderId="0" xfId="0" applyFont="1"/>
    <xf numFmtId="0" fontId="3" fillId="2" borderId="0" xfId="0" applyFont="1" applyFill="1"/>
    <xf numFmtId="0" fontId="5" fillId="2" borderId="0" xfId="0" applyFont="1" applyFill="1"/>
    <xf numFmtId="0" fontId="3" fillId="2" borderId="0" xfId="0" applyFont="1" applyFill="1" applyAlignment="1">
      <alignment horizontal="left" vertical="center"/>
    </xf>
    <xf numFmtId="0" fontId="3" fillId="0" borderId="0" xfId="0" applyFont="1"/>
    <xf numFmtId="0" fontId="10" fillId="0" borderId="0" xfId="4" applyFont="1"/>
    <xf numFmtId="170" fontId="5" fillId="2" borderId="0" xfId="0" applyNumberFormat="1" applyFont="1" applyFill="1"/>
    <xf numFmtId="10" fontId="3" fillId="2" borderId="0" xfId="2" applyNumberFormat="1" applyFont="1" applyFill="1"/>
    <xf numFmtId="167" fontId="7" fillId="2" borderId="0" xfId="0" applyNumberFormat="1" applyFont="1" applyFill="1"/>
    <xf numFmtId="167" fontId="7" fillId="2" borderId="0" xfId="0" applyNumberFormat="1" applyFont="1" applyFill="1" applyAlignment="1">
      <alignment horizontal="center"/>
    </xf>
    <xf numFmtId="166" fontId="7" fillId="4" borderId="0" xfId="1" applyNumberFormat="1" applyFont="1" applyFill="1" applyAlignment="1">
      <alignment horizontal="right"/>
    </xf>
    <xf numFmtId="170" fontId="3" fillId="2" borderId="0" xfId="0" applyNumberFormat="1" applyFont="1" applyFill="1"/>
    <xf numFmtId="0" fontId="12" fillId="2" borderId="0" xfId="0" applyFont="1" applyFill="1"/>
    <xf numFmtId="9" fontId="0" fillId="0" borderId="0" xfId="0" applyNumberFormat="1"/>
    <xf numFmtId="9" fontId="0" fillId="0" borderId="0" xfId="2" applyFont="1"/>
    <xf numFmtId="0" fontId="0" fillId="0" borderId="0" xfId="0" pivotButton="1"/>
    <xf numFmtId="0" fontId="0" fillId="0" borderId="0" xfId="0" applyAlignment="1">
      <alignment horizontal="left"/>
    </xf>
    <xf numFmtId="165" fontId="5" fillId="2" borderId="11" xfId="3" applyFont="1" applyFill="1" applyBorder="1"/>
    <xf numFmtId="165" fontId="3" fillId="2" borderId="10" xfId="3" applyFont="1" applyFill="1" applyBorder="1"/>
    <xf numFmtId="0" fontId="5" fillId="2" borderId="10" xfId="0" applyFont="1" applyFill="1" applyBorder="1"/>
    <xf numFmtId="165" fontId="6" fillId="2" borderId="10" xfId="3" applyFont="1" applyFill="1" applyBorder="1" applyAlignment="1"/>
    <xf numFmtId="0" fontId="3" fillId="2" borderId="10" xfId="0" applyFont="1" applyFill="1" applyBorder="1"/>
    <xf numFmtId="165" fontId="6" fillId="2" borderId="10" xfId="3" applyFont="1" applyFill="1" applyBorder="1"/>
    <xf numFmtId="165" fontId="6" fillId="2" borderId="10" xfId="3" applyFont="1" applyFill="1" applyBorder="1" applyAlignment="1">
      <alignment horizontal="left" indent="1"/>
    </xf>
    <xf numFmtId="165" fontId="6" fillId="2" borderId="10" xfId="3" applyFont="1" applyFill="1" applyBorder="1" applyAlignment="1">
      <alignment horizontal="left"/>
    </xf>
    <xf numFmtId="0" fontId="3" fillId="2" borderId="10" xfId="0" applyFont="1" applyFill="1" applyBorder="1" applyAlignment="1">
      <alignment horizontal="left"/>
    </xf>
    <xf numFmtId="165" fontId="5" fillId="2" borderId="10" xfId="3" applyFont="1" applyFill="1" applyBorder="1"/>
    <xf numFmtId="165" fontId="5" fillId="2" borderId="11" xfId="3" applyFont="1" applyFill="1" applyBorder="1" applyAlignment="1">
      <alignment horizontal="left"/>
    </xf>
    <xf numFmtId="0" fontId="3" fillId="4" borderId="10" xfId="0" applyFont="1" applyFill="1" applyBorder="1"/>
    <xf numFmtId="166" fontId="7" fillId="3" borderId="12" xfId="1" applyNumberFormat="1" applyFont="1" applyFill="1" applyBorder="1" applyAlignment="1">
      <alignment horizontal="right"/>
    </xf>
    <xf numFmtId="166" fontId="5" fillId="4" borderId="12" xfId="1" applyNumberFormat="1" applyFont="1" applyFill="1" applyBorder="1"/>
    <xf numFmtId="9" fontId="6" fillId="4" borderId="12" xfId="2" applyFont="1" applyFill="1" applyBorder="1" applyAlignment="1">
      <alignment horizontal="right"/>
    </xf>
    <xf numFmtId="166" fontId="5" fillId="3" borderId="12" xfId="1" applyNumberFormat="1" applyFont="1" applyFill="1" applyBorder="1"/>
    <xf numFmtId="166" fontId="5" fillId="4" borderId="12" xfId="0" applyNumberFormat="1" applyFont="1" applyFill="1" applyBorder="1" applyAlignment="1">
      <alignment horizontal="right"/>
    </xf>
    <xf numFmtId="166" fontId="5" fillId="4" borderId="12" xfId="1" applyNumberFormat="1" applyFont="1" applyFill="1" applyBorder="1" applyAlignment="1">
      <alignment horizontal="right"/>
    </xf>
    <xf numFmtId="166" fontId="7" fillId="4" borderId="12" xfId="1" applyNumberFormat="1" applyFont="1" applyFill="1" applyBorder="1" applyAlignment="1">
      <alignment horizontal="right"/>
    </xf>
    <xf numFmtId="166" fontId="8" fillId="4" borderId="12" xfId="1" applyNumberFormat="1" applyFont="1" applyFill="1" applyBorder="1" applyAlignment="1">
      <alignment horizontal="right"/>
    </xf>
    <xf numFmtId="171" fontId="5" fillId="4" borderId="12" xfId="0" applyNumberFormat="1" applyFont="1" applyFill="1" applyBorder="1"/>
    <xf numFmtId="166" fontId="7" fillId="2" borderId="12" xfId="1" applyNumberFormat="1" applyFont="1" applyFill="1" applyBorder="1" applyAlignment="1">
      <alignment horizontal="right"/>
    </xf>
    <xf numFmtId="171" fontId="5" fillId="4" borderId="12" xfId="0" applyNumberFormat="1" applyFont="1" applyFill="1" applyBorder="1" applyAlignment="1">
      <alignment horizontal="right"/>
    </xf>
    <xf numFmtId="0" fontId="3" fillId="2" borderId="12" xfId="0" applyFont="1" applyFill="1" applyBorder="1"/>
    <xf numFmtId="0" fontId="5" fillId="2" borderId="13" xfId="3" applyNumberFormat="1" applyFont="1" applyFill="1" applyBorder="1" applyAlignment="1">
      <alignment horizontal="center"/>
    </xf>
    <xf numFmtId="171" fontId="3" fillId="4" borderId="10" xfId="0" applyNumberFormat="1" applyFont="1" applyFill="1" applyBorder="1"/>
    <xf numFmtId="0" fontId="5" fillId="2" borderId="11" xfId="3" applyNumberFormat="1" applyFont="1" applyFill="1" applyBorder="1" applyAlignment="1">
      <alignment horizontal="center"/>
    </xf>
    <xf numFmtId="168" fontId="7" fillId="2" borderId="0" xfId="0" applyNumberFormat="1" applyFont="1" applyFill="1" applyAlignment="1">
      <alignment horizontal="right"/>
    </xf>
    <xf numFmtId="168" fontId="3" fillId="2" borderId="0" xfId="0" applyNumberFormat="1" applyFont="1" applyFill="1" applyAlignment="1">
      <alignment horizontal="right"/>
    </xf>
    <xf numFmtId="169" fontId="3" fillId="2" borderId="0" xfId="0" applyNumberFormat="1" applyFont="1" applyFill="1" applyAlignment="1">
      <alignment horizontal="right"/>
    </xf>
    <xf numFmtId="0" fontId="13" fillId="3" borderId="2" xfId="0" applyFont="1" applyFill="1" applyBorder="1" applyAlignment="1">
      <alignment horizontal="center" vertical="center"/>
    </xf>
    <xf numFmtId="0" fontId="13" fillId="4" borderId="2" xfId="0" applyFont="1" applyFill="1" applyBorder="1" applyAlignment="1">
      <alignment horizontal="center" vertical="center"/>
    </xf>
    <xf numFmtId="9" fontId="3" fillId="3" borderId="5" xfId="0" applyNumberFormat="1" applyFont="1" applyFill="1" applyBorder="1" applyAlignment="1">
      <alignment horizontal="left"/>
    </xf>
    <xf numFmtId="172" fontId="3" fillId="3" borderId="5" xfId="0" applyNumberFormat="1" applyFont="1" applyFill="1" applyBorder="1" applyAlignment="1">
      <alignment horizontal="left"/>
    </xf>
    <xf numFmtId="14" fontId="3" fillId="3" borderId="5" xfId="0" applyNumberFormat="1" applyFont="1" applyFill="1" applyBorder="1" applyAlignment="1">
      <alignment horizontal="left"/>
    </xf>
    <xf numFmtId="172" fontId="3" fillId="3" borderId="6" xfId="0" applyNumberFormat="1" applyFont="1" applyFill="1" applyBorder="1" applyAlignment="1">
      <alignment horizontal="left"/>
    </xf>
    <xf numFmtId="0" fontId="3" fillId="2" borderId="0" xfId="0" applyFont="1" applyFill="1" applyAlignment="1">
      <alignment horizontal="left"/>
    </xf>
    <xf numFmtId="0" fontId="3" fillId="4" borderId="12" xfId="0" applyFont="1" applyFill="1" applyBorder="1" applyAlignment="1">
      <alignment horizontal="left"/>
    </xf>
    <xf numFmtId="0" fontId="5" fillId="4" borderId="12" xfId="0" applyFont="1" applyFill="1" applyBorder="1" applyAlignment="1">
      <alignment horizontal="left"/>
    </xf>
    <xf numFmtId="9" fontId="3" fillId="4" borderId="12" xfId="2" applyFont="1" applyFill="1" applyBorder="1" applyAlignment="1">
      <alignment horizontal="left"/>
    </xf>
    <xf numFmtId="172" fontId="3" fillId="2" borderId="0" xfId="0" applyNumberFormat="1" applyFont="1" applyFill="1" applyAlignment="1">
      <alignment horizontal="left"/>
    </xf>
    <xf numFmtId="1" fontId="3" fillId="3" borderId="17" xfId="0" applyNumberFormat="1" applyFont="1" applyFill="1" applyBorder="1" applyAlignment="1">
      <alignment horizontal="left"/>
    </xf>
    <xf numFmtId="0" fontId="3" fillId="3" borderId="17" xfId="0" applyFont="1" applyFill="1" applyBorder="1" applyAlignment="1">
      <alignment horizontal="left"/>
    </xf>
    <xf numFmtId="0" fontId="16" fillId="2" borderId="0" xfId="0" applyFont="1" applyFill="1"/>
    <xf numFmtId="0" fontId="16" fillId="2" borderId="0" xfId="0" applyFont="1" applyFill="1" applyAlignment="1">
      <alignment horizontal="left"/>
    </xf>
    <xf numFmtId="0" fontId="3" fillId="3" borderId="5" xfId="0" applyFont="1" applyFill="1" applyBorder="1" applyAlignment="1">
      <alignment horizontal="left"/>
    </xf>
    <xf numFmtId="0" fontId="13" fillId="2" borderId="0" xfId="0" applyFont="1" applyFill="1"/>
    <xf numFmtId="164" fontId="3" fillId="3" borderId="10" xfId="5" applyFont="1" applyFill="1" applyBorder="1" applyAlignment="1">
      <alignment horizontal="right"/>
    </xf>
    <xf numFmtId="1" fontId="3" fillId="3" borderId="10" xfId="0" applyNumberFormat="1" applyFont="1" applyFill="1" applyBorder="1" applyAlignment="1">
      <alignment horizontal="right"/>
    </xf>
    <xf numFmtId="49" fontId="3" fillId="3" borderId="10" xfId="0" applyNumberFormat="1" applyFont="1" applyFill="1" applyBorder="1" applyAlignment="1">
      <alignment horizontal="right"/>
    </xf>
    <xf numFmtId="9" fontId="3" fillId="3" borderId="10" xfId="2" applyFont="1" applyFill="1" applyBorder="1" applyAlignment="1">
      <alignment horizontal="right"/>
    </xf>
    <xf numFmtId="164" fontId="20" fillId="3" borderId="10" xfId="5" applyFont="1" applyFill="1" applyBorder="1" applyAlignment="1">
      <alignment horizontal="right"/>
    </xf>
    <xf numFmtId="174" fontId="3" fillId="3" borderId="10" xfId="5" applyNumberFormat="1" applyFont="1" applyFill="1" applyBorder="1" applyAlignment="1">
      <alignment horizontal="right"/>
    </xf>
    <xf numFmtId="9" fontId="3" fillId="4" borderId="10" xfId="2" applyFont="1" applyFill="1" applyBorder="1" applyAlignment="1">
      <alignment horizontal="right"/>
    </xf>
    <xf numFmtId="9" fontId="20" fillId="4" borderId="10" xfId="2" applyFont="1" applyFill="1" applyBorder="1" applyAlignment="1">
      <alignment horizontal="right"/>
    </xf>
    <xf numFmtId="174" fontId="3" fillId="3" borderId="10" xfId="2" applyNumberFormat="1" applyFont="1" applyFill="1" applyBorder="1" applyAlignment="1">
      <alignment horizontal="right"/>
    </xf>
    <xf numFmtId="171" fontId="20" fillId="4" borderId="10" xfId="0" applyNumberFormat="1" applyFont="1" applyFill="1" applyBorder="1"/>
    <xf numFmtId="166" fontId="19" fillId="2" borderId="0" xfId="1" applyNumberFormat="1" applyFont="1" applyFill="1" applyBorder="1" applyAlignment="1">
      <alignment horizontal="center" vertical="center"/>
    </xf>
    <xf numFmtId="0" fontId="19" fillId="2" borderId="0" xfId="0" applyFont="1" applyFill="1" applyAlignment="1">
      <alignment horizontal="left"/>
    </xf>
    <xf numFmtId="0" fontId="3" fillId="4" borderId="15" xfId="0" applyFont="1" applyFill="1" applyBorder="1" applyAlignment="1">
      <alignment horizontal="left"/>
    </xf>
    <xf numFmtId="0" fontId="3" fillId="4" borderId="11" xfId="0" applyFont="1" applyFill="1" applyBorder="1" applyAlignment="1">
      <alignment horizontal="left"/>
    </xf>
    <xf numFmtId="0" fontId="3" fillId="4" borderId="14" xfId="0" applyFont="1" applyFill="1" applyBorder="1" applyAlignment="1">
      <alignment horizontal="left"/>
    </xf>
    <xf numFmtId="0" fontId="3" fillId="4" borderId="10" xfId="0" applyFont="1" applyFill="1" applyBorder="1" applyAlignment="1">
      <alignment horizontal="left"/>
    </xf>
    <xf numFmtId="165" fontId="17" fillId="2" borderId="7" xfId="3" applyFont="1" applyFill="1" applyBorder="1"/>
    <xf numFmtId="165" fontId="5" fillId="2" borderId="7" xfId="3" applyFont="1" applyFill="1" applyBorder="1"/>
    <xf numFmtId="0" fontId="5" fillId="4" borderId="7" xfId="3" applyNumberFormat="1" applyFont="1" applyFill="1" applyBorder="1" applyAlignment="1">
      <alignment horizontal="center"/>
    </xf>
    <xf numFmtId="1" fontId="5" fillId="4" borderId="7" xfId="3" applyNumberFormat="1" applyFont="1" applyFill="1" applyBorder="1" applyAlignment="1">
      <alignment horizontal="center"/>
    </xf>
    <xf numFmtId="0" fontId="17" fillId="2" borderId="7" xfId="0" applyFont="1" applyFill="1" applyBorder="1"/>
    <xf numFmtId="0" fontId="5" fillId="2" borderId="7" xfId="3" applyNumberFormat="1" applyFont="1" applyFill="1" applyBorder="1" applyAlignment="1">
      <alignment horizontal="center"/>
    </xf>
    <xf numFmtId="0" fontId="3" fillId="4" borderId="7" xfId="0" applyFont="1" applyFill="1" applyBorder="1" applyAlignment="1">
      <alignment vertical="top" wrapText="1"/>
    </xf>
    <xf numFmtId="0" fontId="3" fillId="2" borderId="0" xfId="0" applyFont="1" applyFill="1" applyAlignment="1">
      <alignment wrapText="1"/>
    </xf>
    <xf numFmtId="0" fontId="3" fillId="2" borderId="0" xfId="0" applyFont="1" applyFill="1" applyAlignment="1">
      <alignment horizontal="left" wrapText="1"/>
    </xf>
    <xf numFmtId="0" fontId="17" fillId="2" borderId="0" xfId="0" applyFont="1" applyFill="1" applyAlignment="1">
      <alignment vertical="top" wrapText="1"/>
    </xf>
    <xf numFmtId="0" fontId="3" fillId="3" borderId="25" xfId="0" applyFont="1" applyFill="1" applyBorder="1" applyAlignment="1">
      <alignment horizontal="left"/>
    </xf>
    <xf numFmtId="0" fontId="3" fillId="3" borderId="26" xfId="0" applyFont="1" applyFill="1" applyBorder="1" applyAlignment="1">
      <alignment horizontal="left" vertical="top"/>
    </xf>
    <xf numFmtId="165" fontId="18" fillId="2" borderId="7" xfId="3" applyFont="1" applyFill="1" applyBorder="1"/>
    <xf numFmtId="0" fontId="21" fillId="2" borderId="7" xfId="0" applyFont="1" applyFill="1" applyBorder="1"/>
    <xf numFmtId="165" fontId="21" fillId="2" borderId="7" xfId="3" applyFont="1" applyFill="1" applyBorder="1" applyAlignment="1">
      <alignment vertical="center"/>
    </xf>
    <xf numFmtId="165" fontId="21" fillId="2" borderId="7" xfId="3" applyFont="1" applyFill="1" applyBorder="1" applyAlignment="1">
      <alignment horizontal="left" vertical="top" wrapText="1"/>
    </xf>
    <xf numFmtId="165" fontId="21" fillId="2" borderId="7" xfId="3" applyFont="1" applyFill="1" applyBorder="1" applyAlignment="1">
      <alignment horizontal="left" vertical="top"/>
    </xf>
    <xf numFmtId="0" fontId="21" fillId="2" borderId="7" xfId="0" applyFont="1" applyFill="1" applyBorder="1" applyAlignment="1">
      <alignment horizontal="left" vertical="top"/>
    </xf>
    <xf numFmtId="0" fontId="25" fillId="2" borderId="7" xfId="0" applyFont="1" applyFill="1" applyBorder="1" applyAlignment="1">
      <alignment horizontal="center"/>
    </xf>
    <xf numFmtId="176" fontId="26" fillId="2" borderId="7" xfId="0" applyNumberFormat="1" applyFont="1" applyFill="1" applyBorder="1" applyAlignment="1">
      <alignment horizontal="right"/>
    </xf>
    <xf numFmtId="176" fontId="26" fillId="2" borderId="7" xfId="1" applyNumberFormat="1" applyFont="1" applyFill="1" applyBorder="1" applyAlignment="1">
      <alignment horizontal="right" vertical="center"/>
    </xf>
    <xf numFmtId="0" fontId="26" fillId="2" borderId="7" xfId="0" applyFont="1" applyFill="1" applyBorder="1" applyAlignment="1">
      <alignment horizontal="center" vertical="center"/>
    </xf>
    <xf numFmtId="0" fontId="26" fillId="2" borderId="7" xfId="0" applyFont="1" applyFill="1" applyBorder="1" applyAlignment="1">
      <alignment horizontal="left" vertical="top" wrapText="1"/>
    </xf>
    <xf numFmtId="166" fontId="26" fillId="2" borderId="7" xfId="1" applyNumberFormat="1" applyFont="1" applyFill="1" applyBorder="1" applyAlignment="1">
      <alignment horizontal="left" vertical="top" wrapText="1"/>
    </xf>
    <xf numFmtId="0" fontId="17" fillId="2" borderId="7" xfId="0" applyFont="1" applyFill="1" applyBorder="1" applyAlignment="1">
      <alignment wrapText="1"/>
    </xf>
    <xf numFmtId="166" fontId="26" fillId="2" borderId="7" xfId="1" applyNumberFormat="1" applyFont="1" applyFill="1" applyBorder="1" applyAlignment="1">
      <alignment horizontal="left" vertical="center"/>
    </xf>
    <xf numFmtId="177" fontId="27" fillId="6" borderId="7" xfId="0" applyNumberFormat="1" applyFont="1" applyFill="1" applyBorder="1" applyAlignment="1">
      <alignment horizontal="right" vertical="center"/>
    </xf>
    <xf numFmtId="177" fontId="27" fillId="4" borderId="7" xfId="0" applyNumberFormat="1" applyFont="1" applyFill="1" applyBorder="1" applyAlignment="1">
      <alignment horizontal="right" vertical="center"/>
    </xf>
    <xf numFmtId="177" fontId="27" fillId="3" borderId="7" xfId="1" applyNumberFormat="1" applyFont="1" applyFill="1" applyBorder="1" applyAlignment="1">
      <alignment horizontal="right" vertical="center"/>
    </xf>
    <xf numFmtId="0" fontId="27" fillId="3" borderId="7" xfId="0" applyFont="1" applyFill="1" applyBorder="1" applyAlignment="1">
      <alignment horizontal="center" vertical="center"/>
    </xf>
    <xf numFmtId="166" fontId="27" fillId="3" borderId="7" xfId="1" applyNumberFormat="1" applyFont="1" applyFill="1" applyBorder="1" applyAlignment="1">
      <alignment horizontal="left" vertical="center" wrapText="1"/>
    </xf>
    <xf numFmtId="166" fontId="27" fillId="3" borderId="7" xfId="1" applyNumberFormat="1" applyFont="1" applyFill="1" applyBorder="1" applyAlignment="1">
      <alignment horizontal="left" vertical="center"/>
    </xf>
    <xf numFmtId="175" fontId="28" fillId="4" borderId="7" xfId="1" applyNumberFormat="1" applyFont="1" applyFill="1" applyBorder="1" applyAlignment="1">
      <alignment horizontal="center" vertical="center" wrapText="1"/>
    </xf>
    <xf numFmtId="177" fontId="27" fillId="6" borderId="7" xfId="0" applyNumberFormat="1" applyFont="1" applyFill="1" applyBorder="1" applyAlignment="1">
      <alignment horizontal="right"/>
    </xf>
    <xf numFmtId="0" fontId="11" fillId="2" borderId="0" xfId="0" applyFont="1" applyFill="1" applyAlignment="1">
      <alignment horizontal="center" vertical="center" wrapText="1"/>
    </xf>
    <xf numFmtId="0" fontId="11" fillId="2" borderId="0" xfId="0" applyFont="1" applyFill="1" applyAlignment="1">
      <alignment horizontal="center"/>
    </xf>
    <xf numFmtId="0" fontId="0" fillId="2" borderId="0" xfId="0" applyFill="1"/>
    <xf numFmtId="9" fontId="1" fillId="2" borderId="0" xfId="2" applyFont="1" applyFill="1"/>
    <xf numFmtId="0" fontId="30" fillId="2" borderId="0" xfId="0" applyFont="1" applyFill="1" applyAlignment="1">
      <alignment horizontal="center"/>
    </xf>
    <xf numFmtId="0" fontId="0" fillId="4" borderId="20" xfId="0" applyFill="1" applyBorder="1" applyAlignment="1">
      <alignment horizontal="left"/>
    </xf>
    <xf numFmtId="0" fontId="0" fillId="4" borderId="22" xfId="0" applyFill="1" applyBorder="1" applyAlignment="1">
      <alignment horizontal="center"/>
    </xf>
    <xf numFmtId="0" fontId="0" fillId="4" borderId="16" xfId="0" applyFill="1" applyBorder="1" applyAlignment="1">
      <alignment horizontal="left"/>
    </xf>
    <xf numFmtId="0" fontId="0" fillId="4" borderId="6" xfId="0" applyFill="1" applyBorder="1" applyAlignment="1">
      <alignment horizontal="center"/>
    </xf>
    <xf numFmtId="0" fontId="0" fillId="2" borderId="0" xfId="0" applyFill="1" applyAlignment="1">
      <alignment horizontal="center"/>
    </xf>
    <xf numFmtId="0" fontId="0" fillId="2" borderId="46" xfId="0" applyFill="1" applyBorder="1"/>
    <xf numFmtId="0" fontId="0" fillId="2" borderId="47" xfId="0" applyFill="1" applyBorder="1" applyAlignment="1">
      <alignment horizontal="center"/>
    </xf>
    <xf numFmtId="0" fontId="0" fillId="2" borderId="46" xfId="0" applyFill="1" applyBorder="1" applyAlignment="1">
      <alignment horizontal="center"/>
    </xf>
    <xf numFmtId="0" fontId="0" fillId="2" borderId="47" xfId="0" applyFill="1" applyBorder="1"/>
    <xf numFmtId="0" fontId="0" fillId="2" borderId="57" xfId="0" applyFill="1" applyBorder="1"/>
    <xf numFmtId="9" fontId="1" fillId="2" borderId="0" xfId="2" applyFont="1" applyFill="1" applyBorder="1" applyAlignment="1">
      <alignment horizontal="center" vertical="center"/>
    </xf>
    <xf numFmtId="173" fontId="1" fillId="2" borderId="48" xfId="5" applyNumberFormat="1" applyFont="1" applyFill="1" applyBorder="1" applyAlignment="1">
      <alignment horizontal="left"/>
    </xf>
    <xf numFmtId="174" fontId="0" fillId="7" borderId="38" xfId="0" applyNumberFormat="1" applyFill="1" applyBorder="1"/>
    <xf numFmtId="173" fontId="1" fillId="2" borderId="20" xfId="5" applyNumberFormat="1" applyFont="1" applyFill="1" applyBorder="1" applyAlignment="1">
      <alignment horizontal="left"/>
    </xf>
    <xf numFmtId="174" fontId="0" fillId="7" borderId="22" xfId="0" applyNumberFormat="1" applyFill="1" applyBorder="1"/>
    <xf numFmtId="9" fontId="12" fillId="2" borderId="0" xfId="2" applyFont="1" applyFill="1" applyBorder="1" applyAlignment="1">
      <alignment horizontal="center" vertical="center"/>
    </xf>
    <xf numFmtId="173" fontId="1" fillId="2" borderId="46" xfId="5" applyNumberFormat="1" applyFont="1" applyFill="1" applyBorder="1" applyAlignment="1">
      <alignment horizontal="left"/>
    </xf>
    <xf numFmtId="174" fontId="0" fillId="7" borderId="39" xfId="0" applyNumberFormat="1" applyFill="1" applyBorder="1"/>
    <xf numFmtId="173" fontId="1" fillId="2" borderId="14" xfId="5" applyNumberFormat="1" applyFont="1" applyFill="1" applyBorder="1" applyAlignment="1">
      <alignment horizontal="left"/>
    </xf>
    <xf numFmtId="174" fontId="0" fillId="8" borderId="39" xfId="0" applyNumberFormat="1" applyFill="1" applyBorder="1"/>
    <xf numFmtId="174" fontId="0" fillId="8" borderId="5" xfId="0" applyNumberFormat="1" applyFill="1" applyBorder="1"/>
    <xf numFmtId="0" fontId="0" fillId="7" borderId="39" xfId="0" applyFill="1" applyBorder="1"/>
    <xf numFmtId="0" fontId="0" fillId="7" borderId="5" xfId="0" applyFill="1" applyBorder="1"/>
    <xf numFmtId="178" fontId="1" fillId="8" borderId="39" xfId="1" applyNumberFormat="1" applyFont="1" applyFill="1" applyBorder="1"/>
    <xf numFmtId="178" fontId="1" fillId="8" borderId="5" xfId="1" applyNumberFormat="1" applyFont="1" applyFill="1" applyBorder="1"/>
    <xf numFmtId="9" fontId="11" fillId="2" borderId="8" xfId="2" applyFont="1" applyFill="1" applyBorder="1" applyAlignment="1">
      <alignment horizontal="center" vertical="center"/>
    </xf>
    <xf numFmtId="9" fontId="11" fillId="2" borderId="9" xfId="2" applyFont="1" applyFill="1" applyBorder="1" applyAlignment="1">
      <alignment horizontal="center" vertical="center"/>
    </xf>
    <xf numFmtId="173" fontId="1" fillId="2" borderId="16" xfId="5" applyNumberFormat="1" applyFont="1" applyFill="1" applyBorder="1" applyAlignment="1">
      <alignment horizontal="left"/>
    </xf>
    <xf numFmtId="0" fontId="0" fillId="7" borderId="6" xfId="0" applyFill="1" applyBorder="1"/>
    <xf numFmtId="0" fontId="11" fillId="2" borderId="61" xfId="0" applyFont="1" applyFill="1" applyBorder="1" applyAlignment="1">
      <alignment horizontal="center"/>
    </xf>
    <xf numFmtId="0" fontId="11" fillId="2" borderId="62" xfId="0" applyFont="1" applyFill="1" applyBorder="1" applyAlignment="1">
      <alignment horizontal="center"/>
    </xf>
    <xf numFmtId="0" fontId="11" fillId="2" borderId="63" xfId="0" applyFont="1" applyFill="1" applyBorder="1" applyAlignment="1">
      <alignment horizontal="center"/>
    </xf>
    <xf numFmtId="0" fontId="11" fillId="2" borderId="64" xfId="0" applyFont="1" applyFill="1" applyBorder="1" applyAlignment="1">
      <alignment horizontal="center"/>
    </xf>
    <xf numFmtId="0" fontId="11" fillId="2" borderId="65" xfId="0" applyFont="1" applyFill="1" applyBorder="1" applyAlignment="1">
      <alignment horizontal="center"/>
    </xf>
    <xf numFmtId="0" fontId="11" fillId="2" borderId="59" xfId="0" applyFont="1" applyFill="1" applyBorder="1" applyAlignment="1">
      <alignment horizontal="center"/>
    </xf>
    <xf numFmtId="9" fontId="11" fillId="2" borderId="59" xfId="2" applyFont="1" applyFill="1" applyBorder="1" applyAlignment="1">
      <alignment horizontal="center"/>
    </xf>
    <xf numFmtId="0" fontId="11" fillId="2" borderId="1" xfId="0" applyFont="1" applyFill="1" applyBorder="1"/>
    <xf numFmtId="0" fontId="11" fillId="2" borderId="0" xfId="0" applyFont="1" applyFill="1"/>
    <xf numFmtId="0" fontId="0" fillId="3" borderId="34" xfId="0" applyFill="1" applyBorder="1"/>
    <xf numFmtId="0" fontId="0" fillId="3" borderId="34" xfId="0" applyFill="1" applyBorder="1" applyAlignment="1">
      <alignment horizontal="left"/>
    </xf>
    <xf numFmtId="0" fontId="0" fillId="3" borderId="32" xfId="0" applyFill="1" applyBorder="1" applyAlignment="1">
      <alignment horizontal="left"/>
    </xf>
    <xf numFmtId="0" fontId="0" fillId="3" borderId="49" xfId="0" applyFill="1" applyBorder="1" applyAlignment="1">
      <alignment horizontal="center"/>
    </xf>
    <xf numFmtId="9" fontId="1" fillId="3" borderId="41" xfId="2" applyFont="1" applyFill="1" applyBorder="1" applyAlignment="1">
      <alignment horizontal="center"/>
    </xf>
    <xf numFmtId="9" fontId="1" fillId="3" borderId="32" xfId="2" applyFont="1" applyFill="1" applyBorder="1" applyAlignment="1">
      <alignment horizontal="center"/>
    </xf>
    <xf numFmtId="9" fontId="1" fillId="3" borderId="34" xfId="2" applyFont="1" applyFill="1" applyBorder="1" applyAlignment="1">
      <alignment horizontal="center"/>
    </xf>
    <xf numFmtId="2" fontId="0" fillId="4" borderId="33" xfId="0" applyNumberFormat="1" applyFill="1" applyBorder="1" applyAlignment="1">
      <alignment horizontal="center"/>
    </xf>
    <xf numFmtId="9" fontId="1" fillId="4" borderId="33" xfId="2" applyFont="1" applyFill="1" applyBorder="1" applyAlignment="1">
      <alignment horizontal="center"/>
    </xf>
    <xf numFmtId="0" fontId="32" fillId="2" borderId="0" xfId="0" applyFont="1" applyFill="1"/>
    <xf numFmtId="0" fontId="0" fillId="3" borderId="31" xfId="0" applyFill="1" applyBorder="1"/>
    <xf numFmtId="0" fontId="0" fillId="3" borderId="31" xfId="0" applyFill="1" applyBorder="1" applyAlignment="1">
      <alignment horizontal="left"/>
    </xf>
    <xf numFmtId="0" fontId="0" fillId="3" borderId="37" xfId="0" applyFill="1" applyBorder="1" applyAlignment="1">
      <alignment horizontal="left"/>
    </xf>
    <xf numFmtId="0" fontId="0" fillId="3" borderId="51" xfId="0" applyFill="1" applyBorder="1" applyAlignment="1">
      <alignment horizontal="center"/>
    </xf>
    <xf numFmtId="9" fontId="1" fillId="3" borderId="40" xfId="2" applyFont="1" applyFill="1" applyBorder="1" applyAlignment="1">
      <alignment horizontal="center"/>
    </xf>
    <xf numFmtId="9" fontId="1" fillId="3" borderId="37" xfId="2" applyFont="1" applyFill="1" applyBorder="1" applyAlignment="1">
      <alignment horizontal="center"/>
    </xf>
    <xf numFmtId="9" fontId="1" fillId="3" borderId="31" xfId="2" applyFont="1" applyFill="1" applyBorder="1" applyAlignment="1">
      <alignment horizontal="center"/>
    </xf>
    <xf numFmtId="0" fontId="0" fillId="3" borderId="36" xfId="0" applyFill="1" applyBorder="1"/>
    <xf numFmtId="0" fontId="0" fillId="3" borderId="36" xfId="0" applyFill="1" applyBorder="1" applyAlignment="1">
      <alignment horizontal="left"/>
    </xf>
    <xf numFmtId="0" fontId="0" fillId="3" borderId="35" xfId="0" applyFill="1" applyBorder="1" applyAlignment="1">
      <alignment horizontal="left"/>
    </xf>
    <xf numFmtId="0" fontId="0" fillId="3" borderId="52" xfId="0" applyFill="1" applyBorder="1" applyAlignment="1">
      <alignment horizontal="center"/>
    </xf>
    <xf numFmtId="9" fontId="1" fillId="3" borderId="42" xfId="2" applyFont="1" applyFill="1" applyBorder="1" applyAlignment="1">
      <alignment horizontal="center"/>
    </xf>
    <xf numFmtId="9" fontId="1" fillId="3" borderId="35" xfId="2" applyFont="1" applyFill="1" applyBorder="1" applyAlignment="1">
      <alignment horizontal="center"/>
    </xf>
    <xf numFmtId="0" fontId="0" fillId="2" borderId="31" xfId="0" applyFill="1" applyBorder="1"/>
    <xf numFmtId="0" fontId="0" fillId="2" borderId="31" xfId="0" applyFill="1" applyBorder="1" applyAlignment="1">
      <alignment horizontal="left"/>
    </xf>
    <xf numFmtId="0" fontId="0" fillId="2" borderId="37" xfId="0" applyFill="1" applyBorder="1" applyAlignment="1">
      <alignment horizontal="left"/>
    </xf>
    <xf numFmtId="0" fontId="0" fillId="2" borderId="31" xfId="0" applyFill="1" applyBorder="1" applyAlignment="1">
      <alignment horizontal="center"/>
    </xf>
    <xf numFmtId="9" fontId="1" fillId="2" borderId="31" xfId="2" applyFont="1" applyFill="1" applyBorder="1" applyAlignment="1">
      <alignment horizontal="center"/>
    </xf>
    <xf numFmtId="0" fontId="0" fillId="2" borderId="58" xfId="0" applyFill="1" applyBorder="1"/>
    <xf numFmtId="0" fontId="11" fillId="2" borderId="68" xfId="0" applyFont="1" applyFill="1" applyBorder="1" applyAlignment="1">
      <alignment horizontal="center"/>
    </xf>
    <xf numFmtId="0" fontId="0" fillId="3" borderId="69" xfId="0" applyFill="1" applyBorder="1" applyAlignment="1">
      <alignment horizontal="center"/>
    </xf>
    <xf numFmtId="0" fontId="0" fillId="3" borderId="70" xfId="0" applyFill="1" applyBorder="1" applyAlignment="1">
      <alignment horizontal="center"/>
    </xf>
    <xf numFmtId="0" fontId="0" fillId="3" borderId="71" xfId="0" applyFill="1" applyBorder="1" applyAlignment="1">
      <alignment horizontal="center"/>
    </xf>
    <xf numFmtId="0" fontId="11" fillId="2" borderId="73" xfId="0" applyFont="1" applyFill="1" applyBorder="1" applyAlignment="1">
      <alignment horizontal="center"/>
    </xf>
    <xf numFmtId="2" fontId="0" fillId="7" borderId="39" xfId="0" applyNumberFormat="1" applyFill="1" applyBorder="1"/>
    <xf numFmtId="0" fontId="0" fillId="8" borderId="39" xfId="0" applyFill="1" applyBorder="1"/>
    <xf numFmtId="0" fontId="0" fillId="8" borderId="5" xfId="0" applyFill="1" applyBorder="1"/>
    <xf numFmtId="178" fontId="0" fillId="8" borderId="5" xfId="1" applyNumberFormat="1" applyFont="1" applyFill="1" applyBorder="1"/>
    <xf numFmtId="0" fontId="0" fillId="8" borderId="56" xfId="0" applyFill="1" applyBorder="1" applyAlignment="1">
      <alignment horizontal="center"/>
    </xf>
    <xf numFmtId="0" fontId="0" fillId="8" borderId="60" xfId="0" applyFill="1" applyBorder="1" applyAlignment="1">
      <alignment horizontal="center"/>
    </xf>
    <xf numFmtId="0" fontId="0" fillId="8" borderId="54" xfId="0" applyFill="1" applyBorder="1" applyAlignment="1">
      <alignment horizontal="center"/>
    </xf>
    <xf numFmtId="0" fontId="0" fillId="8" borderId="55" xfId="0" applyFill="1" applyBorder="1" applyAlignment="1">
      <alignment horizontal="center"/>
    </xf>
    <xf numFmtId="0" fontId="0" fillId="8" borderId="53" xfId="0" applyFill="1" applyBorder="1" applyAlignment="1">
      <alignment horizontal="center"/>
    </xf>
    <xf numFmtId="174" fontId="0" fillId="8" borderId="55" xfId="0" applyNumberFormat="1" applyFill="1" applyBorder="1" applyAlignment="1">
      <alignment horizontal="center"/>
    </xf>
    <xf numFmtId="0" fontId="0" fillId="8" borderId="72" xfId="0" applyFill="1" applyBorder="1" applyAlignment="1">
      <alignment horizontal="center"/>
    </xf>
    <xf numFmtId="174" fontId="0" fillId="8" borderId="50" xfId="0" applyNumberFormat="1" applyFill="1" applyBorder="1" applyAlignment="1">
      <alignment horizontal="center"/>
    </xf>
    <xf numFmtId="0" fontId="3" fillId="4" borderId="16" xfId="0" applyFont="1" applyFill="1" applyBorder="1" applyAlignment="1">
      <alignment horizontal="left"/>
    </xf>
    <xf numFmtId="0" fontId="3" fillId="4" borderId="18" xfId="0" applyFont="1" applyFill="1" applyBorder="1" applyAlignment="1">
      <alignment horizontal="left"/>
    </xf>
    <xf numFmtId="0" fontId="5" fillId="2" borderId="3" xfId="0" applyFont="1" applyFill="1" applyBorder="1" applyAlignment="1">
      <alignment horizontal="center"/>
    </xf>
    <xf numFmtId="0" fontId="5" fillId="2" borderId="19" xfId="0" applyFont="1" applyFill="1" applyBorder="1" applyAlignment="1">
      <alignment horizontal="center"/>
    </xf>
    <xf numFmtId="0" fontId="5" fillId="2" borderId="4" xfId="0" applyFont="1" applyFill="1" applyBorder="1" applyAlignment="1">
      <alignment horizontal="center"/>
    </xf>
    <xf numFmtId="0" fontId="3" fillId="4" borderId="14" xfId="0" applyFont="1" applyFill="1" applyBorder="1" applyAlignment="1">
      <alignment horizontal="left"/>
    </xf>
    <xf numFmtId="0" fontId="3" fillId="4" borderId="10" xfId="0" applyFont="1" applyFill="1" applyBorder="1" applyAlignment="1">
      <alignment horizontal="left"/>
    </xf>
    <xf numFmtId="0" fontId="3" fillId="4" borderId="15" xfId="0" applyFont="1" applyFill="1" applyBorder="1" applyAlignment="1">
      <alignment horizontal="left"/>
    </xf>
    <xf numFmtId="0" fontId="3" fillId="4" borderId="11" xfId="0" applyFont="1" applyFill="1" applyBorder="1" applyAlignment="1">
      <alignment horizontal="left"/>
    </xf>
    <xf numFmtId="0" fontId="13" fillId="2" borderId="0" xfId="0" applyFont="1" applyFill="1" applyAlignment="1">
      <alignment horizontal="center" vertical="center"/>
    </xf>
    <xf numFmtId="9" fontId="11" fillId="2" borderId="8" xfId="2" applyFont="1" applyFill="1" applyBorder="1" applyAlignment="1">
      <alignment horizontal="center" vertical="center"/>
    </xf>
    <xf numFmtId="9" fontId="11" fillId="2" borderId="9" xfId="2" applyFont="1" applyFill="1" applyBorder="1" applyAlignment="1">
      <alignment horizontal="center" vertical="center"/>
    </xf>
    <xf numFmtId="0" fontId="13" fillId="4" borderId="16" xfId="0" applyFont="1" applyFill="1" applyBorder="1" applyAlignment="1">
      <alignment horizontal="center" vertical="center"/>
    </xf>
    <xf numFmtId="0" fontId="13" fillId="4" borderId="6"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0" xfId="0" applyFont="1" applyFill="1" applyAlignment="1">
      <alignment horizontal="center" vertical="center"/>
    </xf>
    <xf numFmtId="0" fontId="29" fillId="2" borderId="15" xfId="0" applyFont="1" applyFill="1" applyBorder="1" applyAlignment="1">
      <alignment horizontal="center" vertical="center"/>
    </xf>
    <xf numFmtId="0" fontId="29" fillId="2" borderId="1" xfId="0" applyFont="1" applyFill="1" applyBorder="1" applyAlignment="1">
      <alignment horizontal="center" vertical="center"/>
    </xf>
    <xf numFmtId="0" fontId="31" fillId="2" borderId="43" xfId="0" applyFont="1" applyFill="1" applyBorder="1" applyAlignment="1">
      <alignment horizontal="center"/>
    </xf>
    <xf numFmtId="0" fontId="31" fillId="2" borderId="44" xfId="0" applyFont="1" applyFill="1" applyBorder="1" applyAlignment="1">
      <alignment horizontal="center"/>
    </xf>
    <xf numFmtId="0" fontId="31" fillId="2" borderId="45" xfId="0" applyFont="1" applyFill="1" applyBorder="1" applyAlignment="1">
      <alignment horizontal="center"/>
    </xf>
    <xf numFmtId="164" fontId="11" fillId="2" borderId="8" xfId="5" applyFont="1" applyFill="1" applyBorder="1" applyAlignment="1">
      <alignment horizontal="center"/>
    </xf>
    <xf numFmtId="164" fontId="11" fillId="2" borderId="9" xfId="5" applyFont="1" applyFill="1" applyBorder="1" applyAlignment="1">
      <alignment horizontal="center"/>
    </xf>
    <xf numFmtId="9" fontId="1" fillId="5" borderId="66" xfId="2" applyFont="1" applyFill="1" applyBorder="1" applyAlignment="1">
      <alignment horizontal="center" vertical="center"/>
    </xf>
    <xf numFmtId="9" fontId="1" fillId="5" borderId="67" xfId="2" applyFont="1" applyFill="1" applyBorder="1" applyAlignment="1">
      <alignment horizontal="center" vertical="center"/>
    </xf>
    <xf numFmtId="0" fontId="17" fillId="2" borderId="20" xfId="0" applyFont="1" applyFill="1" applyBorder="1" applyAlignment="1">
      <alignment horizontal="left" vertical="top" wrapText="1"/>
    </xf>
    <xf numFmtId="0" fontId="17" fillId="2" borderId="21" xfId="0" applyFont="1" applyFill="1" applyBorder="1" applyAlignment="1">
      <alignment horizontal="left" vertical="top" wrapText="1"/>
    </xf>
    <xf numFmtId="0" fontId="17" fillId="2" borderId="22" xfId="0" applyFont="1" applyFill="1" applyBorder="1" applyAlignment="1">
      <alignment horizontal="left" vertical="top" wrapText="1"/>
    </xf>
    <xf numFmtId="0" fontId="17" fillId="2" borderId="16" xfId="0" applyFont="1" applyFill="1" applyBorder="1" applyAlignment="1">
      <alignment horizontal="left" vertical="top" wrapText="1"/>
    </xf>
    <xf numFmtId="0" fontId="17" fillId="2" borderId="23" xfId="0" applyFont="1" applyFill="1" applyBorder="1" applyAlignment="1">
      <alignment horizontal="left" vertical="top" wrapText="1"/>
    </xf>
    <xf numFmtId="0" fontId="17" fillId="2" borderId="6" xfId="0" applyFont="1" applyFill="1" applyBorder="1" applyAlignment="1">
      <alignment horizontal="left" vertical="top" wrapText="1"/>
    </xf>
    <xf numFmtId="0" fontId="22" fillId="0" borderId="20" xfId="0" applyFont="1" applyBorder="1" applyAlignment="1">
      <alignment horizontal="left" vertical="top" wrapText="1"/>
    </xf>
    <xf numFmtId="0" fontId="22" fillId="0" borderId="22" xfId="0" applyFont="1" applyBorder="1" applyAlignment="1">
      <alignment horizontal="left" vertical="top" wrapText="1"/>
    </xf>
    <xf numFmtId="0" fontId="22" fillId="0" borderId="14" xfId="0" applyFont="1" applyBorder="1" applyAlignment="1">
      <alignment horizontal="left" vertical="top" wrapText="1"/>
    </xf>
    <xf numFmtId="0" fontId="22" fillId="0" borderId="5" xfId="0" applyFont="1" applyBorder="1" applyAlignment="1">
      <alignment horizontal="left" vertical="top" wrapText="1"/>
    </xf>
    <xf numFmtId="0" fontId="22" fillId="0" borderId="16" xfId="0" applyFont="1" applyBorder="1" applyAlignment="1">
      <alignment horizontal="left" vertical="top" wrapText="1"/>
    </xf>
    <xf numFmtId="0" fontId="22" fillId="0" borderId="6" xfId="0" applyFont="1" applyBorder="1" applyAlignment="1">
      <alignment horizontal="left" vertical="top" wrapText="1"/>
    </xf>
    <xf numFmtId="0" fontId="3" fillId="4" borderId="24" xfId="0" applyFont="1" applyFill="1" applyBorder="1" applyAlignment="1">
      <alignment horizontal="left"/>
    </xf>
    <xf numFmtId="0" fontId="3" fillId="4" borderId="9" xfId="0" applyFont="1" applyFill="1" applyBorder="1" applyAlignment="1">
      <alignment horizontal="left"/>
    </xf>
    <xf numFmtId="0" fontId="3" fillId="4" borderId="27" xfId="0" applyFont="1" applyFill="1" applyBorder="1" applyAlignment="1">
      <alignment horizontal="left" vertical="center"/>
    </xf>
    <xf numFmtId="0" fontId="3" fillId="4" borderId="28" xfId="0" applyFont="1" applyFill="1" applyBorder="1" applyAlignment="1">
      <alignment horizontal="left" vertical="center"/>
    </xf>
    <xf numFmtId="0" fontId="3" fillId="4" borderId="29" xfId="0" applyFont="1" applyFill="1" applyBorder="1" applyAlignment="1">
      <alignment horizontal="left"/>
    </xf>
    <xf numFmtId="0" fontId="3" fillId="4" borderId="30" xfId="0" applyFont="1" applyFill="1" applyBorder="1" applyAlignment="1">
      <alignment horizontal="left"/>
    </xf>
  </cellXfs>
  <cellStyles count="6">
    <cellStyle name="Comma" xfId="1" builtinId="3"/>
    <cellStyle name="Comma 2" xfId="3" xr:uid="{00000000-0005-0000-0000-000001000000}"/>
    <cellStyle name="Currency" xfId="5" builtinId="4"/>
    <cellStyle name="Hyperlink" xfId="4" builtinId="8"/>
    <cellStyle name="Normal" xfId="0" builtinId="0"/>
    <cellStyle name="Percent" xfId="2" builtinId="5"/>
  </cellStyles>
  <dxfs count="6">
    <dxf>
      <font>
        <strike val="0"/>
        <color theme="0" tint="-4.9989318521683403E-2"/>
      </font>
    </dxf>
    <dxf>
      <font>
        <color theme="0" tint="-4.9989318521683403E-2"/>
      </font>
    </dxf>
    <dxf>
      <font>
        <strike val="0"/>
        <color theme="2" tint="-9.9948118533890809E-2"/>
      </font>
    </dxf>
    <dxf>
      <font>
        <strike val="0"/>
        <color theme="0" tint="-4.9989318521683403E-2"/>
      </font>
    </dxf>
    <dxf>
      <font>
        <color theme="0" tint="-4.9989318521683403E-2"/>
      </font>
    </dxf>
    <dxf>
      <numFmt numFmtId="13" formatCode="0%"/>
    </dxf>
  </dxfs>
  <tableStyles count="1" defaultTableStyle="TableStyleMedium2" defaultPivotStyle="PivotStyleLight16">
    <tableStyle name="Invisible" pivot="0" table="0" count="0" xr9:uid="{9F4A462E-92FB-47A6-8ACF-12DC28C9CB15}"/>
  </tableStyles>
  <colors>
    <mruColors>
      <color rgb="FFBFD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23/09/relationships/Python" Target="pytho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[IPCEI 2025_FinancialsTemplateStartups_v2.xlsx]For_Piechart!PivotTable1</c:name>
    <c:fmtId val="21"/>
  </c:pivotSource>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Calibri" panose="020F0502020204030204" pitchFamily="34" charset="0"/>
                <a:ea typeface="Calibri" panose="020F0502020204030204" pitchFamily="34" charset="0"/>
                <a:cs typeface="Calibri" panose="020F0502020204030204" pitchFamily="34" charset="0"/>
              </a:defRPr>
            </a:pPr>
            <a:r>
              <a:rPr lang="de-DE" sz="1600"/>
              <a:t>Capitalization</a:t>
            </a:r>
            <a:r>
              <a:rPr lang="de-DE" sz="1600" baseline="0"/>
              <a:t> Table (FD)</a:t>
            </a:r>
            <a:endParaRPr lang="de-DE" sz="1600"/>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spPr>
          <a:solidFill>
            <a:schemeClr val="accent1"/>
          </a:solidFill>
          <a:ln>
            <a:noFill/>
          </a:ln>
          <a:effectLst>
            <a:outerShdw blurRad="254000" sx="102000" sy="102000" algn="ctr" rotWithShape="0">
              <a:schemeClr val="bg1">
                <a:alpha val="20000"/>
              </a:schemeClr>
            </a:outerShdw>
          </a:effectLst>
          <a:sp3d/>
        </c:spPr>
        <c:marker>
          <c:symbol val="circle"/>
          <c:size val="6"/>
        </c:marker>
        <c:dLbl>
          <c:idx val="0"/>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9"/>
        <c:spPr>
          <a:solidFill>
            <a:schemeClr val="accent1"/>
          </a:solidFill>
          <a:ln>
            <a:noFill/>
          </a:ln>
          <a:effectLst>
            <a:outerShdw blurRad="254000" sx="102000" sy="102000" algn="ctr" rotWithShape="0">
              <a:schemeClr val="bg1">
                <a:alpha val="20000"/>
              </a:schemeClr>
            </a:outerShdw>
          </a:effectLst>
          <a:sp3d/>
        </c:spPr>
        <c:dLbl>
          <c:idx val="0"/>
          <c:layout>
            <c:manualLayout>
              <c:x val="0.11730969207179996"/>
              <c:y val="7.349598541561613E-3"/>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accent2"/>
          </a:solidFill>
          <a:ln>
            <a:noFill/>
          </a:ln>
          <a:effectLst>
            <a:outerShdw blurRad="254000" sx="102000" sy="102000" algn="ctr" rotWithShape="0">
              <a:schemeClr val="bg1">
                <a:alpha val="20000"/>
              </a:schemeClr>
            </a:outerShdw>
          </a:effectLst>
          <a:sp3d/>
        </c:spPr>
        <c:dLbl>
          <c:idx val="0"/>
          <c:layout>
            <c:manualLayout>
              <c:x val="0.12708131102938633"/>
              <c:y val="7.1753099828038736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3"/>
          </a:solidFill>
          <a:ln>
            <a:noFill/>
          </a:ln>
          <a:effectLst>
            <a:outerShdw blurRad="254000" sx="102000" sy="102000" algn="ctr" rotWithShape="0">
              <a:schemeClr val="bg1">
                <a:alpha val="20000"/>
              </a:schemeClr>
            </a:outerShdw>
          </a:effectLst>
          <a:sp3d/>
        </c:spPr>
        <c:dLbl>
          <c:idx val="0"/>
          <c:layout>
            <c:manualLayout>
              <c:x val="0.27974065422005501"/>
              <c:y val="-5.4049661702734918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2"/>
        <c:spPr>
          <a:solidFill>
            <a:schemeClr val="accent4"/>
          </a:solidFill>
          <a:ln>
            <a:noFill/>
          </a:ln>
          <a:effectLst>
            <a:outerShdw blurRad="254000" sx="102000" sy="102000" algn="ctr" rotWithShape="0">
              <a:schemeClr val="bg1">
                <a:alpha val="20000"/>
              </a:schemeClr>
            </a:outerShdw>
          </a:effectLst>
          <a:sp3d/>
        </c:spPr>
        <c:dLbl>
          <c:idx val="0"/>
          <c:layout>
            <c:manualLayout>
              <c:x val="-0.12972811780665044"/>
              <c:y val="0.18652056423981486"/>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
        <c:spPr>
          <a:solidFill>
            <a:schemeClr val="accent5"/>
          </a:solidFill>
          <a:ln>
            <a:noFill/>
          </a:ln>
          <a:effectLst>
            <a:outerShdw blurRad="254000" sx="102000" sy="102000" algn="ctr" rotWithShape="0">
              <a:schemeClr val="bg1">
                <a:alpha val="20000"/>
              </a:schemeClr>
            </a:outerShdw>
          </a:effectLst>
          <a:sp3d/>
        </c:spPr>
        <c:dLbl>
          <c:idx val="0"/>
          <c:layout>
            <c:manualLayout>
              <c:x val="-0.18348923807657283"/>
              <c:y val="7.7288183804610625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
        <c:spPr>
          <a:solidFill>
            <a:schemeClr val="accent6"/>
          </a:solidFill>
          <a:ln>
            <a:noFill/>
          </a:ln>
          <a:effectLst>
            <a:outerShdw blurRad="254000" sx="102000" sy="102000" algn="ctr" rotWithShape="0">
              <a:schemeClr val="bg1">
                <a:alpha val="20000"/>
              </a:schemeClr>
            </a:outerShdw>
          </a:effectLst>
          <a:sp3d/>
        </c:spPr>
        <c:dLbl>
          <c:idx val="0"/>
          <c:layout>
            <c:manualLayout>
              <c:x val="-0.13957029163448273"/>
              <c:y val="1.3974115304552562E-3"/>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5"/>
        <c:spPr>
          <a:solidFill>
            <a:schemeClr val="accent1">
              <a:lumMod val="60000"/>
            </a:schemeClr>
          </a:solidFill>
          <a:ln>
            <a:noFill/>
          </a:ln>
          <a:effectLst>
            <a:outerShdw blurRad="254000" sx="102000" sy="102000" algn="ctr" rotWithShape="0">
              <a:schemeClr val="bg1">
                <a:alpha val="20000"/>
              </a:schemeClr>
            </a:outerShdw>
          </a:effectLst>
          <a:sp3d/>
        </c:spPr>
        <c:dLbl>
          <c:idx val="0"/>
          <c:layout>
            <c:manualLayout>
              <c:x val="3.2303831713568744E-2"/>
              <c:y val="-5.829641984407127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6"/>
        <c:spPr>
          <a:solidFill>
            <a:schemeClr val="accent1"/>
          </a:solidFill>
          <a:ln>
            <a:noFill/>
          </a:ln>
          <a:effectLst>
            <a:outerShdw blurRad="254000" sx="102000" sy="102000" algn="ctr" rotWithShape="0">
              <a:schemeClr val="bg1">
                <a:alpha val="20000"/>
              </a:schemeClr>
            </a:outerShdw>
          </a:effectLst>
          <a:sp3d/>
        </c:spPr>
        <c:marker>
          <c:symbol val="none"/>
        </c:marker>
        <c:dLbl>
          <c:idx val="0"/>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17"/>
        <c:spPr>
          <a:solidFill>
            <a:schemeClr val="accent1"/>
          </a:solidFill>
          <a:ln>
            <a:noFill/>
          </a:ln>
          <a:effectLst>
            <a:outerShdw blurRad="254000" sx="102000" sy="102000" algn="ctr" rotWithShape="0">
              <a:schemeClr val="bg1">
                <a:alpha val="20000"/>
              </a:schemeClr>
            </a:outerShdw>
          </a:effectLst>
          <a:sp3d/>
        </c:spPr>
        <c:dLbl>
          <c:idx val="0"/>
          <c:layout>
            <c:manualLayout>
              <c:x val="0.11730969207179996"/>
              <c:y val="7.349598541561613E-3"/>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8"/>
        <c:spPr>
          <a:solidFill>
            <a:schemeClr val="accent1"/>
          </a:solidFill>
          <a:ln>
            <a:noFill/>
          </a:ln>
          <a:effectLst>
            <a:outerShdw blurRad="254000" sx="102000" sy="102000" algn="ctr" rotWithShape="0">
              <a:schemeClr val="bg1">
                <a:alpha val="20000"/>
              </a:schemeClr>
            </a:outerShdw>
          </a:effectLst>
          <a:sp3d/>
        </c:spPr>
        <c:dLbl>
          <c:idx val="0"/>
          <c:layout>
            <c:manualLayout>
              <c:x val="0.12708131102938633"/>
              <c:y val="7.1753099828038736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9"/>
        <c:spPr>
          <a:solidFill>
            <a:schemeClr val="accent1"/>
          </a:solidFill>
          <a:ln>
            <a:noFill/>
          </a:ln>
          <a:effectLst>
            <a:outerShdw blurRad="254000" sx="102000" sy="102000" algn="ctr" rotWithShape="0">
              <a:schemeClr val="bg1">
                <a:alpha val="20000"/>
              </a:schemeClr>
            </a:outerShdw>
          </a:effectLst>
          <a:sp3d/>
        </c:spPr>
        <c:dLbl>
          <c:idx val="0"/>
          <c:layout>
            <c:manualLayout>
              <c:x val="0.27974065422005501"/>
              <c:y val="-5.4049661702734918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0"/>
        <c:spPr>
          <a:solidFill>
            <a:schemeClr val="accent1"/>
          </a:solidFill>
          <a:ln>
            <a:noFill/>
          </a:ln>
          <a:effectLst>
            <a:outerShdw blurRad="254000" sx="102000" sy="102000" algn="ctr" rotWithShape="0">
              <a:schemeClr val="bg1">
                <a:alpha val="20000"/>
              </a:schemeClr>
            </a:outerShdw>
          </a:effectLst>
          <a:sp3d/>
        </c:spPr>
        <c:dLbl>
          <c:idx val="0"/>
          <c:layout>
            <c:manualLayout>
              <c:x val="-0.12972811780665044"/>
              <c:y val="0.18652056423981486"/>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1"/>
        <c:spPr>
          <a:solidFill>
            <a:schemeClr val="accent1"/>
          </a:solidFill>
          <a:ln>
            <a:noFill/>
          </a:ln>
          <a:effectLst>
            <a:outerShdw blurRad="254000" sx="102000" sy="102000" algn="ctr" rotWithShape="0">
              <a:schemeClr val="bg1">
                <a:alpha val="20000"/>
              </a:schemeClr>
            </a:outerShdw>
          </a:effectLst>
          <a:sp3d/>
        </c:spPr>
        <c:dLbl>
          <c:idx val="0"/>
          <c:layout>
            <c:manualLayout>
              <c:x val="-0.18348923807657283"/>
              <c:y val="7.7288183804610625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2"/>
        <c:spPr>
          <a:solidFill>
            <a:schemeClr val="accent1"/>
          </a:solidFill>
          <a:ln>
            <a:noFill/>
          </a:ln>
          <a:effectLst>
            <a:outerShdw blurRad="254000" sx="102000" sy="102000" algn="ctr" rotWithShape="0">
              <a:schemeClr val="bg1">
                <a:alpha val="20000"/>
              </a:schemeClr>
            </a:outerShdw>
          </a:effectLst>
          <a:sp3d/>
        </c:spPr>
        <c:dLbl>
          <c:idx val="0"/>
          <c:layout>
            <c:manualLayout>
              <c:x val="-0.13957029163448273"/>
              <c:y val="1.3974115304552562E-3"/>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3"/>
        <c:spPr>
          <a:solidFill>
            <a:schemeClr val="accent1"/>
          </a:solidFill>
          <a:ln>
            <a:noFill/>
          </a:ln>
          <a:effectLst>
            <a:outerShdw blurRad="254000" sx="102000" sy="102000" algn="ctr" rotWithShape="0">
              <a:schemeClr val="bg1">
                <a:alpha val="20000"/>
              </a:schemeClr>
            </a:outerShdw>
          </a:effectLst>
          <a:sp3d/>
        </c:spPr>
        <c:dLbl>
          <c:idx val="0"/>
          <c:layout>
            <c:manualLayout>
              <c:x val="3.2303831713568744E-2"/>
              <c:y val="-5.829641984407127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4"/>
        <c:spPr>
          <a:solidFill>
            <a:schemeClr val="accent1"/>
          </a:solidFill>
          <a:ln>
            <a:noFill/>
          </a:ln>
          <a:effectLst>
            <a:outerShdw blurRad="254000" sx="102000" sy="102000" algn="ctr" rotWithShape="0">
              <a:schemeClr val="bg1">
                <a:alpha val="20000"/>
              </a:schemeClr>
            </a:outerShdw>
          </a:effectLst>
          <a:sp3d/>
        </c:spPr>
        <c:marker>
          <c:symbol val="none"/>
        </c:marker>
        <c:dLbl>
          <c:idx val="0"/>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25"/>
        <c:spPr>
          <a:solidFill>
            <a:schemeClr val="accent1"/>
          </a:solidFill>
          <a:ln>
            <a:noFill/>
          </a:ln>
          <a:effectLst>
            <a:outerShdw blurRad="254000" sx="102000" sy="102000" algn="ctr" rotWithShape="0">
              <a:schemeClr val="bg1">
                <a:alpha val="20000"/>
              </a:schemeClr>
            </a:outerShdw>
          </a:effectLst>
          <a:sp3d/>
        </c:spPr>
        <c:dLbl>
          <c:idx val="0"/>
          <c:layout>
            <c:manualLayout>
              <c:x val="0.11730969207179996"/>
              <c:y val="7.349598541561613E-3"/>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6"/>
        <c:spPr>
          <a:solidFill>
            <a:schemeClr val="accent1"/>
          </a:solidFill>
          <a:ln>
            <a:noFill/>
          </a:ln>
          <a:effectLst>
            <a:outerShdw blurRad="254000" sx="102000" sy="102000" algn="ctr" rotWithShape="0">
              <a:schemeClr val="bg1">
                <a:alpha val="20000"/>
              </a:schemeClr>
            </a:outerShdw>
          </a:effectLst>
          <a:sp3d/>
        </c:spPr>
        <c:dLbl>
          <c:idx val="0"/>
          <c:layout>
            <c:manualLayout>
              <c:x val="0.12708131102938633"/>
              <c:y val="7.1753099828038736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7"/>
        <c:spPr>
          <a:solidFill>
            <a:schemeClr val="accent1"/>
          </a:solidFill>
          <a:ln>
            <a:noFill/>
          </a:ln>
          <a:effectLst>
            <a:outerShdw blurRad="254000" sx="102000" sy="102000" algn="ctr" rotWithShape="0">
              <a:schemeClr val="bg1">
                <a:alpha val="20000"/>
              </a:schemeClr>
            </a:outerShdw>
          </a:effectLst>
          <a:sp3d/>
        </c:spPr>
        <c:dLbl>
          <c:idx val="0"/>
          <c:layout>
            <c:manualLayout>
              <c:x val="0.27974065422005501"/>
              <c:y val="-5.4049661702734918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8"/>
        <c:spPr>
          <a:solidFill>
            <a:schemeClr val="accent1"/>
          </a:solidFill>
          <a:ln>
            <a:noFill/>
          </a:ln>
          <a:effectLst>
            <a:outerShdw blurRad="254000" sx="102000" sy="102000" algn="ctr" rotWithShape="0">
              <a:schemeClr val="bg1">
                <a:alpha val="20000"/>
              </a:schemeClr>
            </a:outerShdw>
          </a:effectLst>
          <a:sp3d/>
        </c:spPr>
        <c:dLbl>
          <c:idx val="0"/>
          <c:layout>
            <c:manualLayout>
              <c:x val="-0.12972811780665044"/>
              <c:y val="0.18652056423981486"/>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9"/>
        <c:spPr>
          <a:solidFill>
            <a:schemeClr val="accent1"/>
          </a:solidFill>
          <a:ln>
            <a:noFill/>
          </a:ln>
          <a:effectLst>
            <a:outerShdw blurRad="254000" sx="102000" sy="102000" algn="ctr" rotWithShape="0">
              <a:schemeClr val="bg1">
                <a:alpha val="20000"/>
              </a:schemeClr>
            </a:outerShdw>
          </a:effectLst>
          <a:sp3d/>
        </c:spPr>
        <c:dLbl>
          <c:idx val="0"/>
          <c:layout>
            <c:manualLayout>
              <c:x val="-0.18348923807657283"/>
              <c:y val="7.7288183804610625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0"/>
        <c:spPr>
          <a:solidFill>
            <a:schemeClr val="accent1"/>
          </a:solidFill>
          <a:ln>
            <a:noFill/>
          </a:ln>
          <a:effectLst>
            <a:outerShdw blurRad="254000" sx="102000" sy="102000" algn="ctr" rotWithShape="0">
              <a:schemeClr val="bg1">
                <a:alpha val="20000"/>
              </a:schemeClr>
            </a:outerShdw>
          </a:effectLst>
          <a:sp3d/>
        </c:spPr>
        <c:dLbl>
          <c:idx val="0"/>
          <c:layout>
            <c:manualLayout>
              <c:x val="-0.13957029163448273"/>
              <c:y val="1.3974115304552562E-3"/>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1"/>
        <c:spPr>
          <a:solidFill>
            <a:schemeClr val="accent1"/>
          </a:solidFill>
          <a:ln>
            <a:noFill/>
          </a:ln>
          <a:effectLst>
            <a:outerShdw blurRad="254000" sx="102000" sy="102000" algn="ctr" rotWithShape="0">
              <a:schemeClr val="bg1">
                <a:alpha val="20000"/>
              </a:schemeClr>
            </a:outerShdw>
          </a:effectLst>
          <a:sp3d/>
        </c:spPr>
        <c:dLbl>
          <c:idx val="0"/>
          <c:layout>
            <c:manualLayout>
              <c:x val="3.2303831713568744E-2"/>
              <c:y val="-5.829641984407127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2"/>
        <c:spPr>
          <a:solidFill>
            <a:schemeClr val="accent1"/>
          </a:solidFill>
          <a:ln>
            <a:noFill/>
          </a:ln>
          <a:effectLst>
            <a:outerShdw blurRad="254000" sx="102000" sy="102000" algn="ctr" rotWithShape="0">
              <a:schemeClr val="bg1">
                <a:alpha val="20000"/>
              </a:schemeClr>
            </a:outerShdw>
          </a:effectLst>
          <a:sp3d/>
        </c:spPr>
        <c:marker>
          <c:symbol val="none"/>
        </c:marker>
        <c:dLbl>
          <c:idx val="0"/>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33"/>
        <c:spPr>
          <a:solidFill>
            <a:schemeClr val="accent1"/>
          </a:solidFill>
          <a:ln>
            <a:noFill/>
          </a:ln>
          <a:effectLst>
            <a:outerShdw blurRad="254000" sx="102000" sy="102000" algn="ctr" rotWithShape="0">
              <a:schemeClr val="bg1">
                <a:alpha val="20000"/>
              </a:schemeClr>
            </a:outerShdw>
          </a:effectLst>
          <a:sp3d/>
        </c:spPr>
        <c:dLbl>
          <c:idx val="0"/>
          <c:layout>
            <c:manualLayout>
              <c:x val="0.11730969207179996"/>
              <c:y val="7.349598541561613E-3"/>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4"/>
        <c:spPr>
          <a:solidFill>
            <a:schemeClr val="accent1"/>
          </a:solidFill>
          <a:ln>
            <a:noFill/>
          </a:ln>
          <a:effectLst>
            <a:outerShdw blurRad="254000" sx="102000" sy="102000" algn="ctr" rotWithShape="0">
              <a:schemeClr val="bg1">
                <a:alpha val="20000"/>
              </a:schemeClr>
            </a:outerShdw>
          </a:effectLst>
          <a:sp3d/>
        </c:spPr>
        <c:dLbl>
          <c:idx val="0"/>
          <c:layout>
            <c:manualLayout>
              <c:x val="0.12708131102938633"/>
              <c:y val="7.1753099828038736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5"/>
        <c:spPr>
          <a:solidFill>
            <a:schemeClr val="accent1"/>
          </a:solidFill>
          <a:ln>
            <a:noFill/>
          </a:ln>
          <a:effectLst>
            <a:outerShdw blurRad="254000" sx="102000" sy="102000" algn="ctr" rotWithShape="0">
              <a:schemeClr val="bg1">
                <a:alpha val="20000"/>
              </a:schemeClr>
            </a:outerShdw>
          </a:effectLst>
          <a:sp3d/>
        </c:spPr>
        <c:dLbl>
          <c:idx val="0"/>
          <c:layout>
            <c:manualLayout>
              <c:x val="0.27974065422005501"/>
              <c:y val="-5.4049661702734918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6"/>
        <c:spPr>
          <a:solidFill>
            <a:schemeClr val="accent1"/>
          </a:solidFill>
          <a:ln>
            <a:noFill/>
          </a:ln>
          <a:effectLst>
            <a:outerShdw blurRad="254000" sx="102000" sy="102000" algn="ctr" rotWithShape="0">
              <a:schemeClr val="bg1">
                <a:alpha val="20000"/>
              </a:schemeClr>
            </a:outerShdw>
          </a:effectLst>
          <a:sp3d/>
        </c:spPr>
        <c:dLbl>
          <c:idx val="0"/>
          <c:layout>
            <c:manualLayout>
              <c:x val="-0.12972811780665044"/>
              <c:y val="0.18652056423981486"/>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7"/>
        <c:spPr>
          <a:solidFill>
            <a:schemeClr val="accent1"/>
          </a:solidFill>
          <a:ln>
            <a:noFill/>
          </a:ln>
          <a:effectLst>
            <a:outerShdw blurRad="254000" sx="102000" sy="102000" algn="ctr" rotWithShape="0">
              <a:schemeClr val="bg1">
                <a:alpha val="20000"/>
              </a:schemeClr>
            </a:outerShdw>
          </a:effectLst>
          <a:sp3d/>
        </c:spPr>
        <c:dLbl>
          <c:idx val="0"/>
          <c:layout>
            <c:manualLayout>
              <c:x val="-0.18348923807657283"/>
              <c:y val="7.7288183804610625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8"/>
        <c:spPr>
          <a:solidFill>
            <a:schemeClr val="accent1"/>
          </a:solidFill>
          <a:ln>
            <a:noFill/>
          </a:ln>
          <a:effectLst>
            <a:outerShdw blurRad="254000" sx="102000" sy="102000" algn="ctr" rotWithShape="0">
              <a:schemeClr val="bg1">
                <a:alpha val="20000"/>
              </a:schemeClr>
            </a:outerShdw>
          </a:effectLst>
          <a:sp3d/>
        </c:spPr>
        <c:dLbl>
          <c:idx val="0"/>
          <c:layout>
            <c:manualLayout>
              <c:x val="-0.13957029163448273"/>
              <c:y val="1.3974115304552562E-3"/>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9"/>
        <c:spPr>
          <a:solidFill>
            <a:schemeClr val="accent1"/>
          </a:solidFill>
          <a:ln>
            <a:noFill/>
          </a:ln>
          <a:effectLst>
            <a:outerShdw blurRad="254000" sx="102000" sy="102000" algn="ctr" rotWithShape="0">
              <a:schemeClr val="bg1">
                <a:alpha val="20000"/>
              </a:schemeClr>
            </a:outerShdw>
          </a:effectLst>
          <a:sp3d/>
        </c:spPr>
        <c:dLbl>
          <c:idx val="0"/>
          <c:layout>
            <c:manualLayout>
              <c:x val="3.2303831713568744E-2"/>
              <c:y val="-5.829641984407127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0"/>
        <c:dLbl>
          <c:idx val="0"/>
          <c:layout>
            <c:manualLayout>
              <c:x val="0.14583212696705164"/>
              <c:y val="-8.565087943793137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41"/>
        <c:spPr>
          <a:solidFill>
            <a:schemeClr val="accent1"/>
          </a:solidFill>
          <a:ln>
            <a:noFill/>
          </a:ln>
          <a:effectLst>
            <a:outerShdw blurRad="254000" sx="102000" sy="102000" algn="ctr" rotWithShape="0">
              <a:schemeClr val="bg1">
                <a:alpha val="20000"/>
              </a:schemeClr>
            </a:outerShdw>
          </a:effectLst>
          <a:sp3d/>
        </c:spPr>
        <c:dLbl>
          <c:idx val="0"/>
          <c:layout>
            <c:manualLayout>
              <c:x val="0.22884745139341647"/>
              <c:y val="-0.13133538079614621"/>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2"/>
        <c:spPr>
          <a:solidFill>
            <a:schemeClr val="accent1"/>
          </a:solidFill>
          <a:ln>
            <a:noFill/>
          </a:ln>
          <a:effectLst>
            <a:outerShdw blurRad="254000" sx="102000" sy="102000" algn="ctr" rotWithShape="0">
              <a:schemeClr val="bg1">
                <a:alpha val="20000"/>
              </a:schemeClr>
            </a:outerShdw>
          </a:effectLst>
          <a:sp3d/>
        </c:spPr>
        <c:dLbl>
          <c:idx val="0"/>
          <c:layout>
            <c:manualLayout>
              <c:x val="0.1473954227059196"/>
              <c:y val="1.1414136454832281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3"/>
        <c:spPr>
          <a:solidFill>
            <a:schemeClr val="accent1"/>
          </a:solidFill>
          <a:ln>
            <a:noFill/>
          </a:ln>
          <a:effectLst>
            <a:outerShdw blurRad="254000" sx="102000" sy="102000" algn="ctr" rotWithShape="0">
              <a:schemeClr val="bg1">
                <a:alpha val="20000"/>
              </a:schemeClr>
            </a:outerShdw>
          </a:effectLst>
          <a:sp3d/>
        </c:spPr>
        <c:dLbl>
          <c:idx val="0"/>
          <c:layout>
            <c:manualLayout>
              <c:x val="-0.1677667552702409"/>
              <c:y val="-1.1349785807679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4"/>
        <c:spPr>
          <a:solidFill>
            <a:schemeClr val="accent1"/>
          </a:solidFill>
          <a:ln>
            <a:noFill/>
          </a:ln>
          <a:effectLst>
            <a:outerShdw blurRad="254000" sx="102000" sy="102000" algn="ctr" rotWithShape="0">
              <a:schemeClr val="bg1">
                <a:alpha val="20000"/>
              </a:schemeClr>
            </a:outerShdw>
          </a:effectLst>
          <a:sp3d/>
        </c:spPr>
        <c:dLbl>
          <c:idx val="0"/>
          <c:layout>
            <c:manualLayout>
              <c:x val="-0.1736230168681144"/>
              <c:y val="0.12974806483303866"/>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5"/>
        <c:spPr>
          <a:solidFill>
            <a:schemeClr val="accent1"/>
          </a:solidFill>
          <a:ln>
            <a:noFill/>
          </a:ln>
          <a:effectLst>
            <a:outerShdw blurRad="254000" sx="102000" sy="102000" algn="ctr" rotWithShape="0">
              <a:schemeClr val="bg1">
                <a:alpha val="20000"/>
              </a:schemeClr>
            </a:outerShdw>
          </a:effectLst>
          <a:sp3d/>
        </c:spPr>
        <c:dLbl>
          <c:idx val="0"/>
          <c:layout>
            <c:manualLayout>
              <c:x val="0.10776334486851577"/>
              <c:y val="-3.7016875599712326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6"/>
        <c:spPr>
          <a:solidFill>
            <a:schemeClr val="accent1"/>
          </a:solidFill>
          <a:ln>
            <a:noFill/>
          </a:ln>
          <a:effectLst>
            <a:outerShdw blurRad="254000" sx="102000" sy="102000" algn="ctr" rotWithShape="0">
              <a:schemeClr val="bg1">
                <a:alpha val="20000"/>
              </a:schemeClr>
            </a:outerShdw>
          </a:effectLst>
          <a:sp3d/>
        </c:spPr>
        <c:dLbl>
          <c:idx val="0"/>
          <c:layout>
            <c:manualLayout>
              <c:x val="-1.403239881638999E-2"/>
              <c:y val="-5.215119446717902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3.5524349265259041E-2"/>
                  <c:h val="8.2966336031452689E-2"/>
                </c:manualLayout>
              </c15:layout>
            </c:ext>
          </c:extLst>
        </c:dLbl>
      </c:pivotFmt>
      <c:pivotFmt>
        <c:idx val="47"/>
        <c:dLbl>
          <c:idx val="0"/>
          <c:layout>
            <c:manualLayout>
              <c:x val="-7.1683166992660946E-2"/>
              <c:y val="6.2414884352353636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8"/>
        <c:dLbl>
          <c:idx val="0"/>
          <c:layout>
            <c:manualLayout>
              <c:x val="-9.9549760101643348E-2"/>
              <c:y val="-7.862290568435483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49"/>
        <c:spPr>
          <a:solidFill>
            <a:schemeClr val="accent5"/>
          </a:solidFill>
          <a:ln>
            <a:noFill/>
          </a:ln>
          <a:effectLst>
            <a:outerShdw blurRad="254000" sx="102000" sy="102000" algn="ctr" rotWithShape="0">
              <a:schemeClr val="bg1">
                <a:alpha val="20000"/>
              </a:schemeClr>
            </a:outerShdw>
          </a:effectLst>
          <a:sp3d/>
        </c:spPr>
        <c:dLbl>
          <c:idx val="0"/>
          <c:layout>
            <c:manualLayout>
              <c:x val="-0.19831847133757965"/>
              <c:y val="8.9340386799823257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0"/>
        <c:spPr>
          <a:solidFill>
            <a:schemeClr val="accent1"/>
          </a:solidFill>
          <a:ln>
            <a:noFill/>
          </a:ln>
          <a:effectLst>
            <a:outerShdw blurRad="254000" sx="102000" sy="102000" algn="ctr" rotWithShape="0">
              <a:schemeClr val="bg1">
                <a:alpha val="20000"/>
              </a:schemeClr>
            </a:outerShdw>
          </a:effectLst>
          <a:sp3d/>
        </c:spPr>
        <c:marker>
          <c:symbol val="none"/>
        </c:marker>
        <c:dLbl>
          <c:idx val="0"/>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51"/>
        <c:spPr>
          <a:solidFill>
            <a:schemeClr val="accent1"/>
          </a:solidFill>
          <a:ln>
            <a:noFill/>
          </a:ln>
          <a:effectLst>
            <a:outerShdw blurRad="254000" sx="102000" sy="102000" algn="ctr" rotWithShape="0">
              <a:schemeClr val="bg1">
                <a:alpha val="20000"/>
              </a:schemeClr>
            </a:outerShdw>
          </a:effectLst>
          <a:sp3d/>
        </c:spPr>
        <c:dLbl>
          <c:idx val="0"/>
          <c:layout>
            <c:manualLayout>
              <c:x val="0.10776334486851577"/>
              <c:y val="-3.7016875599712326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2"/>
        <c:spPr>
          <a:solidFill>
            <a:schemeClr val="accent1"/>
          </a:solidFill>
          <a:ln>
            <a:noFill/>
          </a:ln>
          <a:effectLst>
            <a:outerShdw blurRad="254000" sx="102000" sy="102000" algn="ctr" rotWithShape="0">
              <a:schemeClr val="bg1">
                <a:alpha val="20000"/>
              </a:schemeClr>
            </a:outerShdw>
          </a:effectLst>
          <a:sp3d/>
        </c:spPr>
        <c:dLbl>
          <c:idx val="0"/>
          <c:layout>
            <c:manualLayout>
              <c:x val="0.1473954227059196"/>
              <c:y val="1.1414136454832281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3"/>
        <c:spPr>
          <a:solidFill>
            <a:schemeClr val="accent1"/>
          </a:solidFill>
          <a:ln>
            <a:noFill/>
          </a:ln>
          <a:effectLst>
            <a:outerShdw blurRad="254000" sx="102000" sy="102000" algn="ctr" rotWithShape="0">
              <a:schemeClr val="bg1">
                <a:alpha val="20000"/>
              </a:schemeClr>
            </a:outerShdw>
          </a:effectLst>
          <a:sp3d/>
        </c:spPr>
        <c:dLbl>
          <c:idx val="0"/>
          <c:layout>
            <c:manualLayout>
              <c:x val="0.22884745139341647"/>
              <c:y val="-0.13133538079614621"/>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4"/>
        <c:spPr>
          <a:solidFill>
            <a:schemeClr val="accent1"/>
          </a:solidFill>
          <a:ln>
            <a:noFill/>
          </a:ln>
          <a:effectLst>
            <a:outerShdw blurRad="254000" sx="102000" sy="102000" algn="ctr" rotWithShape="0">
              <a:schemeClr val="bg1">
                <a:alpha val="20000"/>
              </a:schemeClr>
            </a:outerShdw>
          </a:effectLst>
          <a:sp3d/>
        </c:spPr>
        <c:dLbl>
          <c:idx val="0"/>
          <c:layout>
            <c:manualLayout>
              <c:x val="-0.1736230168681144"/>
              <c:y val="0.12974806483303866"/>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5"/>
        <c:spPr>
          <a:solidFill>
            <a:schemeClr val="accent1"/>
          </a:solidFill>
          <a:ln>
            <a:noFill/>
          </a:ln>
          <a:effectLst>
            <a:outerShdw blurRad="254000" sx="102000" sy="102000" algn="ctr" rotWithShape="0">
              <a:schemeClr val="bg1">
                <a:alpha val="20000"/>
              </a:schemeClr>
            </a:outerShdw>
          </a:effectLst>
          <a:sp3d/>
        </c:spPr>
        <c:dLbl>
          <c:idx val="0"/>
          <c:layout>
            <c:manualLayout>
              <c:x val="-0.19831847133757965"/>
              <c:y val="8.9340386799823257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6"/>
        <c:spPr>
          <a:solidFill>
            <a:schemeClr val="accent1"/>
          </a:solidFill>
          <a:ln>
            <a:noFill/>
          </a:ln>
          <a:effectLst>
            <a:outerShdw blurRad="254000" sx="102000" sy="102000" algn="ctr" rotWithShape="0">
              <a:schemeClr val="bg1">
                <a:alpha val="20000"/>
              </a:schemeClr>
            </a:outerShdw>
          </a:effectLst>
          <a:sp3d/>
        </c:spPr>
        <c:dLbl>
          <c:idx val="0"/>
          <c:layout>
            <c:manualLayout>
              <c:x val="-0.1677667552702409"/>
              <c:y val="-1.1349785807679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7"/>
        <c:spPr>
          <a:solidFill>
            <a:schemeClr val="accent1"/>
          </a:solidFill>
          <a:ln>
            <a:noFill/>
          </a:ln>
          <a:effectLst>
            <a:outerShdw blurRad="254000" sx="102000" sy="102000" algn="ctr" rotWithShape="0">
              <a:schemeClr val="bg1">
                <a:alpha val="20000"/>
              </a:schemeClr>
            </a:outerShdw>
          </a:effectLst>
          <a:sp3d/>
        </c:spPr>
        <c:dLbl>
          <c:idx val="0"/>
          <c:layout>
            <c:manualLayout>
              <c:x val="-1.403239881638999E-2"/>
              <c:y val="-5.215119446717902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3.5524349265259041E-2"/>
                  <c:h val="8.2966336031452689E-2"/>
                </c:manualLayout>
              </c15:layout>
            </c:ext>
          </c:extLst>
        </c:dLbl>
      </c:pivotFmt>
      <c:pivotFmt>
        <c:idx val="58"/>
        <c:spPr>
          <a:solidFill>
            <a:schemeClr val="accent1"/>
          </a:solidFill>
          <a:ln>
            <a:noFill/>
          </a:ln>
          <a:effectLst>
            <a:outerShdw blurRad="254000" sx="102000" sy="102000" algn="ctr" rotWithShape="0">
              <a:schemeClr val="bg1">
                <a:alpha val="20000"/>
              </a:schemeClr>
            </a:outerShdw>
          </a:effectLst>
          <a:sp3d/>
        </c:spPr>
        <c:marker>
          <c:symbol val="none"/>
        </c:marker>
        <c:dLbl>
          <c:idx val="0"/>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59"/>
        <c:spPr>
          <a:solidFill>
            <a:schemeClr val="accent1"/>
          </a:solidFill>
          <a:ln>
            <a:noFill/>
          </a:ln>
          <a:effectLst>
            <a:outerShdw blurRad="254000" sx="102000" sy="102000" algn="ctr" rotWithShape="0">
              <a:schemeClr val="bg1">
                <a:alpha val="20000"/>
              </a:schemeClr>
            </a:outerShdw>
          </a:effectLst>
          <a:sp3d/>
        </c:spPr>
        <c:dLbl>
          <c:idx val="0"/>
          <c:layout>
            <c:manualLayout>
              <c:x val="0.10776334486851577"/>
              <c:y val="-3.7016875599712326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0"/>
        <c:spPr>
          <a:solidFill>
            <a:schemeClr val="accent1"/>
          </a:solidFill>
          <a:ln>
            <a:noFill/>
          </a:ln>
          <a:effectLst>
            <a:outerShdw blurRad="254000" sx="102000" sy="102000" algn="ctr" rotWithShape="0">
              <a:schemeClr val="bg1">
                <a:alpha val="20000"/>
              </a:schemeClr>
            </a:outerShdw>
          </a:effectLst>
          <a:sp3d/>
        </c:spPr>
        <c:dLbl>
          <c:idx val="0"/>
          <c:layout>
            <c:manualLayout>
              <c:x val="0.1473954227059196"/>
              <c:y val="1.1414136454832281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1"/>
        <c:spPr>
          <a:solidFill>
            <a:schemeClr val="accent1"/>
          </a:solidFill>
          <a:ln>
            <a:noFill/>
          </a:ln>
          <a:effectLst>
            <a:outerShdw blurRad="254000" sx="102000" sy="102000" algn="ctr" rotWithShape="0">
              <a:schemeClr val="bg1">
                <a:alpha val="20000"/>
              </a:schemeClr>
            </a:outerShdw>
          </a:effectLst>
          <a:sp3d/>
        </c:spPr>
        <c:dLbl>
          <c:idx val="0"/>
          <c:layout>
            <c:manualLayout>
              <c:x val="0.27470732400488157"/>
              <c:y val="-7.382496909977258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2"/>
        <c:spPr>
          <a:solidFill>
            <a:schemeClr val="accent1"/>
          </a:solidFill>
          <a:ln>
            <a:noFill/>
          </a:ln>
          <a:effectLst>
            <a:outerShdw blurRad="254000" sx="102000" sy="102000" algn="ctr" rotWithShape="0">
              <a:schemeClr val="bg1">
                <a:alpha val="20000"/>
              </a:schemeClr>
            </a:outerShdw>
          </a:effectLst>
          <a:sp3d/>
        </c:spPr>
        <c:dLbl>
          <c:idx val="0"/>
          <c:layout>
            <c:manualLayout>
              <c:x val="-0.1736230168681144"/>
              <c:y val="0.12974806483303866"/>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3"/>
        <c:spPr>
          <a:solidFill>
            <a:schemeClr val="accent1"/>
          </a:solidFill>
          <a:ln>
            <a:noFill/>
          </a:ln>
          <a:effectLst>
            <a:outerShdw blurRad="254000" sx="102000" sy="102000" algn="ctr" rotWithShape="0">
              <a:schemeClr val="bg1">
                <a:alpha val="20000"/>
              </a:schemeClr>
            </a:outerShdw>
          </a:effectLst>
          <a:sp3d/>
        </c:spPr>
        <c:dLbl>
          <c:idx val="0"/>
          <c:layout>
            <c:manualLayout>
              <c:x val="-0.19831847133757965"/>
              <c:y val="8.9340386799823257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4"/>
        <c:spPr>
          <a:solidFill>
            <a:schemeClr val="accent1"/>
          </a:solidFill>
          <a:ln>
            <a:noFill/>
          </a:ln>
          <a:effectLst>
            <a:outerShdw blurRad="254000" sx="102000" sy="102000" algn="ctr" rotWithShape="0">
              <a:schemeClr val="bg1">
                <a:alpha val="20000"/>
              </a:schemeClr>
            </a:outerShdw>
          </a:effectLst>
          <a:sp3d/>
        </c:spPr>
        <c:dLbl>
          <c:idx val="0"/>
          <c:layout>
            <c:manualLayout>
              <c:x val="-0.1677667552702409"/>
              <c:y val="-1.1349785807679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5"/>
        <c:spPr>
          <a:solidFill>
            <a:schemeClr val="accent1"/>
          </a:solidFill>
          <a:ln>
            <a:noFill/>
          </a:ln>
          <a:effectLst>
            <a:outerShdw blurRad="254000" sx="102000" sy="102000" algn="ctr" rotWithShape="0">
              <a:schemeClr val="bg1">
                <a:alpha val="20000"/>
              </a:schemeClr>
            </a:outerShdw>
          </a:effectLst>
          <a:sp3d/>
        </c:spPr>
        <c:dLbl>
          <c:idx val="0"/>
          <c:layout>
            <c:manualLayout>
              <c:x val="-1.403239881638999E-2"/>
              <c:y val="-5.215119446717902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3.5524349265259041E-2"/>
                  <c:h val="8.2966336031452689E-2"/>
                </c:manualLayout>
              </c15:layout>
            </c:ext>
          </c:extLst>
        </c:dLbl>
      </c:pivotFmt>
      <c:pivotFmt>
        <c:idx val="66"/>
        <c:dLbl>
          <c:idx val="0"/>
          <c:layout>
            <c:manualLayout>
              <c:x val="1.8093585435578513E-2"/>
              <c:y val="-0.23128933433307228"/>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7"/>
        <c:spPr>
          <a:solidFill>
            <a:schemeClr val="accent1"/>
          </a:solidFill>
          <a:ln>
            <a:noFill/>
          </a:ln>
          <a:effectLst>
            <a:outerShdw blurRad="254000" sx="102000" sy="102000" algn="ctr" rotWithShape="0">
              <a:schemeClr val="bg1">
                <a:alpha val="20000"/>
              </a:schemeClr>
            </a:outerShdw>
          </a:effectLst>
          <a:sp3d/>
        </c:spPr>
        <c:marker>
          <c:symbol val="none"/>
        </c:marker>
        <c:dLbl>
          <c:idx val="0"/>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68"/>
        <c:spPr>
          <a:solidFill>
            <a:schemeClr val="accent1"/>
          </a:solidFill>
          <a:ln>
            <a:noFill/>
          </a:ln>
          <a:effectLst>
            <a:outerShdw blurRad="254000" sx="102000" sy="102000" algn="ctr" rotWithShape="0">
              <a:schemeClr val="bg1">
                <a:alpha val="20000"/>
              </a:schemeClr>
            </a:outerShdw>
          </a:effectLst>
          <a:sp3d/>
        </c:spPr>
        <c:dLbl>
          <c:idx val="0"/>
          <c:layout>
            <c:manualLayout>
              <c:x val="0.10776334486851577"/>
              <c:y val="-3.7016875599712326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9"/>
        <c:spPr>
          <a:solidFill>
            <a:schemeClr val="accent1"/>
          </a:solidFill>
          <a:ln>
            <a:noFill/>
          </a:ln>
          <a:effectLst>
            <a:outerShdw blurRad="254000" sx="102000" sy="102000" algn="ctr" rotWithShape="0">
              <a:schemeClr val="bg1">
                <a:alpha val="20000"/>
              </a:schemeClr>
            </a:outerShdw>
          </a:effectLst>
          <a:sp3d/>
        </c:spPr>
        <c:dLbl>
          <c:idx val="0"/>
          <c:layout>
            <c:manualLayout>
              <c:x val="0.1473954227059196"/>
              <c:y val="1.1414136454832281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0"/>
        <c:spPr>
          <a:solidFill>
            <a:schemeClr val="accent1"/>
          </a:solidFill>
          <a:ln>
            <a:noFill/>
          </a:ln>
          <a:effectLst>
            <a:outerShdw blurRad="254000" sx="102000" sy="102000" algn="ctr" rotWithShape="0">
              <a:schemeClr val="bg1">
                <a:alpha val="20000"/>
              </a:schemeClr>
            </a:outerShdw>
          </a:effectLst>
          <a:sp3d/>
        </c:spPr>
        <c:dLbl>
          <c:idx val="0"/>
          <c:layout>
            <c:manualLayout>
              <c:x val="0.27470732400488157"/>
              <c:y val="-7.382496909977258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1"/>
        <c:spPr>
          <a:solidFill>
            <a:schemeClr val="accent1"/>
          </a:solidFill>
          <a:ln>
            <a:noFill/>
          </a:ln>
          <a:effectLst>
            <a:outerShdw blurRad="254000" sx="102000" sy="102000" algn="ctr" rotWithShape="0">
              <a:schemeClr val="bg1">
                <a:alpha val="20000"/>
              </a:schemeClr>
            </a:outerShdw>
          </a:effectLst>
          <a:sp3d/>
        </c:spPr>
        <c:dLbl>
          <c:idx val="0"/>
          <c:layout>
            <c:manualLayout>
              <c:x val="-0.1736230168681144"/>
              <c:y val="0.12974806483303866"/>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2"/>
        <c:spPr>
          <a:solidFill>
            <a:schemeClr val="accent1"/>
          </a:solidFill>
          <a:ln>
            <a:noFill/>
          </a:ln>
          <a:effectLst>
            <a:outerShdw blurRad="254000" sx="102000" sy="102000" algn="ctr" rotWithShape="0">
              <a:schemeClr val="bg1">
                <a:alpha val="20000"/>
              </a:schemeClr>
            </a:outerShdw>
          </a:effectLst>
          <a:sp3d/>
        </c:spPr>
        <c:dLbl>
          <c:idx val="0"/>
          <c:layout>
            <c:manualLayout>
              <c:x val="-0.1677667552702409"/>
              <c:y val="-1.1349785807679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3"/>
        <c:spPr>
          <a:solidFill>
            <a:schemeClr val="accent1"/>
          </a:solidFill>
          <a:ln>
            <a:noFill/>
          </a:ln>
          <a:effectLst>
            <a:outerShdw blurRad="254000" sx="102000" sy="102000" algn="ctr" rotWithShape="0">
              <a:schemeClr val="bg1">
                <a:alpha val="20000"/>
              </a:schemeClr>
            </a:outerShdw>
          </a:effectLst>
          <a:sp3d/>
        </c:spPr>
        <c:dLbl>
          <c:idx val="0"/>
          <c:layout>
            <c:manualLayout>
              <c:x val="-1.403239881638999E-2"/>
              <c:y val="-5.215119446717902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3.5524349265259041E-2"/>
                  <c:h val="8.2966336031452689E-2"/>
                </c:manualLayout>
              </c15:layout>
            </c:ext>
          </c:extLst>
        </c:dLbl>
      </c:pivotFmt>
    </c:pivotFmts>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735971702691986E-5"/>
          <c:y val="0.13543870176464318"/>
          <c:w val="0.9570522205954124"/>
          <c:h val="0.8260426929392447"/>
        </c:manualLayout>
      </c:layout>
      <c:pie3DChart>
        <c:varyColors val="1"/>
        <c:ser>
          <c:idx val="0"/>
          <c:order val="0"/>
          <c:tx>
            <c:strRef>
              <c:f>For_Piechart!$G$3</c:f>
              <c:strCache>
                <c:ptCount val="1"/>
                <c:pt idx="0">
                  <c:v>Total</c:v>
                </c:pt>
              </c:strCache>
            </c:strRef>
          </c:tx>
          <c:spPr>
            <a:effectLst>
              <a:outerShdw blurRad="254000" sx="102000" sy="102000" algn="ctr" rotWithShape="0">
                <a:schemeClr val="bg1">
                  <a:alpha val="20000"/>
                </a:schemeClr>
              </a:outerShdw>
            </a:effectLst>
          </c:spPr>
          <c:dPt>
            <c:idx val="0"/>
            <c:bubble3D val="0"/>
            <c:spPr>
              <a:solidFill>
                <a:schemeClr val="accent1"/>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1-CB2E-4347-A7BA-C2B0BBAEEF28}"/>
              </c:ext>
            </c:extLst>
          </c:dPt>
          <c:dPt>
            <c:idx val="1"/>
            <c:bubble3D val="0"/>
            <c:spPr>
              <a:solidFill>
                <a:schemeClr val="accent2"/>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3-CB2E-4347-A7BA-C2B0BBAEEF28}"/>
              </c:ext>
            </c:extLst>
          </c:dPt>
          <c:dPt>
            <c:idx val="2"/>
            <c:bubble3D val="0"/>
            <c:explosion val="21"/>
            <c:spPr>
              <a:solidFill>
                <a:schemeClr val="accent3"/>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5-CB2E-4347-A7BA-C2B0BBAEEF28}"/>
              </c:ext>
            </c:extLst>
          </c:dPt>
          <c:dPt>
            <c:idx val="3"/>
            <c:bubble3D val="0"/>
            <c:spPr>
              <a:solidFill>
                <a:schemeClr val="accent4"/>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7-CB2E-4347-A7BA-C2B0BBAEEF28}"/>
              </c:ext>
            </c:extLst>
          </c:dPt>
          <c:dPt>
            <c:idx val="4"/>
            <c:bubble3D val="0"/>
            <c:spPr>
              <a:solidFill>
                <a:schemeClr val="accent5"/>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9-CB2E-4347-A7BA-C2B0BBAEEF28}"/>
              </c:ext>
            </c:extLst>
          </c:dPt>
          <c:dPt>
            <c:idx val="5"/>
            <c:bubble3D val="0"/>
            <c:spPr>
              <a:solidFill>
                <a:schemeClr val="accent6"/>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B-CB2E-4347-A7BA-C2B0BBAEEF28}"/>
              </c:ext>
            </c:extLst>
          </c:dPt>
          <c:dPt>
            <c:idx val="6"/>
            <c:bubble3D val="0"/>
            <c:spPr>
              <a:solidFill>
                <a:schemeClr val="accent1">
                  <a:lumMod val="60000"/>
                </a:schemeClr>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D-CB2E-4347-A7BA-C2B0BBAEEF28}"/>
              </c:ext>
            </c:extLst>
          </c:dPt>
          <c:dLbls>
            <c:dLbl>
              <c:idx val="0"/>
              <c:layout>
                <c:manualLayout>
                  <c:x val="0.10776334486851577"/>
                  <c:y val="-3.70168755997123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B2E-4347-A7BA-C2B0BBAEEF28}"/>
                </c:ext>
              </c:extLst>
            </c:dLbl>
            <c:dLbl>
              <c:idx val="1"/>
              <c:layout>
                <c:manualLayout>
                  <c:x val="0.1473954227059196"/>
                  <c:y val="1.14141364548322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B2E-4347-A7BA-C2B0BBAEEF28}"/>
                </c:ext>
              </c:extLst>
            </c:dLbl>
            <c:dLbl>
              <c:idx val="2"/>
              <c:layout>
                <c:manualLayout>
                  <c:x val="0.27470732400488157"/>
                  <c:y val="-7.3824969099772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B2E-4347-A7BA-C2B0BBAEEF28}"/>
                </c:ext>
              </c:extLst>
            </c:dLbl>
            <c:dLbl>
              <c:idx val="3"/>
              <c:layout>
                <c:manualLayout>
                  <c:x val="-0.1736230168681144"/>
                  <c:y val="0.129748064833038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B2E-4347-A7BA-C2B0BBAEEF28}"/>
                </c:ext>
              </c:extLst>
            </c:dLbl>
            <c:dLbl>
              <c:idx val="4"/>
              <c:layout>
                <c:manualLayout>
                  <c:x val="-0.1677667552702409"/>
                  <c:y val="-1.134978580767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B2E-4347-A7BA-C2B0BBAEEF28}"/>
                </c:ext>
              </c:extLst>
            </c:dLbl>
            <c:dLbl>
              <c:idx val="5"/>
              <c:layout>
                <c:manualLayout>
                  <c:x val="-1.403239881638999E-2"/>
                  <c:y val="-5.2151194467179023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3.5524349265259041E-2"/>
                      <c:h val="8.2966336031452689E-2"/>
                    </c:manualLayout>
                  </c15:layout>
                </c:ext>
                <c:ext xmlns:c16="http://schemas.microsoft.com/office/drawing/2014/chart" uri="{C3380CC4-5D6E-409C-BE32-E72D297353CC}">
                  <c16:uniqueId val="{0000000B-CB2E-4347-A7BA-C2B0BBAEEF28}"/>
                </c:ext>
              </c:extLst>
            </c:dLbl>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For_Piechart!$F$4:$F$10</c:f>
              <c:strCache>
                <c:ptCount val="6"/>
                <c:pt idx="0">
                  <c:v>Advisors</c:v>
                </c:pt>
                <c:pt idx="1">
                  <c:v>Business Angels</c:v>
                </c:pt>
                <c:pt idx="2">
                  <c:v>Co-Founders</c:v>
                </c:pt>
                <c:pt idx="3">
                  <c:v>Family Offices</c:v>
                </c:pt>
                <c:pt idx="4">
                  <c:v>Strategic Partners</c:v>
                </c:pt>
                <c:pt idx="5">
                  <c:v>VCs</c:v>
                </c:pt>
              </c:strCache>
            </c:strRef>
          </c:cat>
          <c:val>
            <c:numRef>
              <c:f>For_Piechart!$G$4:$G$10</c:f>
              <c:numCache>
                <c:formatCode>0%</c:formatCode>
                <c:ptCount val="6"/>
                <c:pt idx="0">
                  <c:v>3.6855036855036855E-2</c:v>
                </c:pt>
                <c:pt idx="1">
                  <c:v>8.3538083538083535E-2</c:v>
                </c:pt>
                <c:pt idx="2">
                  <c:v>0.64864864864864868</c:v>
                </c:pt>
                <c:pt idx="3">
                  <c:v>4.4226044226044224E-2</c:v>
                </c:pt>
                <c:pt idx="4">
                  <c:v>4.9140049140049137E-2</c:v>
                </c:pt>
                <c:pt idx="5">
                  <c:v>2.9484029484029485E-2</c:v>
                </c:pt>
              </c:numCache>
            </c:numRef>
          </c:val>
          <c:extLst>
            <c:ext xmlns:c16="http://schemas.microsoft.com/office/drawing/2014/chart" uri="{C3380CC4-5D6E-409C-BE32-E72D297353CC}">
              <c16:uniqueId val="{0000000E-CB2E-4347-A7BA-C2B0BBAEEF28}"/>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extLst/>
  </c:chart>
  <c:spPr>
    <a:solidFill>
      <a:sysClr val="window" lastClr="FFFFFF"/>
    </a:solidFill>
    <a:ln w="9525" cap="flat" cmpd="sng" algn="ctr">
      <a:noFill/>
      <a:round/>
    </a:ln>
    <a:effectLst/>
  </c:spPr>
  <c:txPr>
    <a:bodyPr/>
    <a:lstStyle/>
    <a:p>
      <a:pPr>
        <a:defRPr>
          <a:latin typeface="Calibri" panose="020F0502020204030204" pitchFamily="34" charset="0"/>
          <a:ea typeface="Calibri" panose="020F0502020204030204" pitchFamily="34" charset="0"/>
          <a:cs typeface="Calibri" panose="020F0502020204030204" pitchFamily="34" charset="0"/>
        </a:defRPr>
      </a:pPr>
      <a:endParaRPr lang="en-US"/>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[IPCEI 2025_FinancialsTemplateStartups_v2.xlsx]For_Piechart!PivotTable1</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For_Piechart!$G$3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56C-4960-9F37-9EC0ABBEB49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56C-4960-9F37-9EC0ABBEB49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56C-4960-9F37-9EC0ABBEB49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56C-4960-9F37-9EC0ABBEB491}"/>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56C-4960-9F37-9EC0ABBEB491}"/>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56C-4960-9F37-9EC0ABBEB491}"/>
              </c:ext>
            </c:extLst>
          </c:dPt>
          <c:cat>
            <c:strRef>
              <c:f>For_Piechart!$F$4:$F$10</c:f>
              <c:strCache>
                <c:ptCount val="6"/>
                <c:pt idx="0">
                  <c:v>Advisors</c:v>
                </c:pt>
                <c:pt idx="1">
                  <c:v>Business Angels</c:v>
                </c:pt>
                <c:pt idx="2">
                  <c:v>Co-Founders</c:v>
                </c:pt>
                <c:pt idx="3">
                  <c:v>Family Offices</c:v>
                </c:pt>
                <c:pt idx="4">
                  <c:v>Strategic Partners</c:v>
                </c:pt>
                <c:pt idx="5">
                  <c:v>VCs</c:v>
                </c:pt>
              </c:strCache>
            </c:strRef>
          </c:cat>
          <c:val>
            <c:numRef>
              <c:f>For_Piechart!$G$4:$G$10</c:f>
              <c:numCache>
                <c:formatCode>0%</c:formatCode>
                <c:ptCount val="6"/>
                <c:pt idx="0">
                  <c:v>3.6855036855036855E-2</c:v>
                </c:pt>
                <c:pt idx="1">
                  <c:v>8.3538083538083535E-2</c:v>
                </c:pt>
                <c:pt idx="2">
                  <c:v>0.64864864864864868</c:v>
                </c:pt>
                <c:pt idx="3">
                  <c:v>4.4226044226044224E-2</c:v>
                </c:pt>
                <c:pt idx="4">
                  <c:v>4.9140049140049137E-2</c:v>
                </c:pt>
                <c:pt idx="5">
                  <c:v>2.9484029484029485E-2</c:v>
                </c:pt>
              </c:numCache>
            </c:numRef>
          </c:val>
          <c:extLst>
            <c:ext xmlns:c16="http://schemas.microsoft.com/office/drawing/2014/chart" uri="{C3380CC4-5D6E-409C-BE32-E72D297353CC}">
              <c16:uniqueId val="{00000000-4D77-41A3-8AAE-41269C7BE980}"/>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[IPCEI 2025_FinancialsTemplateStartups_v2.xlsx]For_Piechart!PivotTable1</c:name>
    <c:fmtId val="18"/>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alibri" panose="020F0502020204030204" pitchFamily="34" charset="0"/>
                <a:ea typeface="Calibri" panose="020F0502020204030204" pitchFamily="34" charset="0"/>
                <a:cs typeface="Calibri" panose="020F0502020204030204" pitchFamily="34" charset="0"/>
              </a:defRPr>
            </a:pPr>
            <a:r>
              <a:rPr lang="de-DE"/>
              <a:t>Titel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spPr>
          <a:solidFill>
            <a:schemeClr val="accent1"/>
          </a:solidFill>
          <a:ln>
            <a:noFill/>
          </a:ln>
          <a:effectLst>
            <a:outerShdw blurRad="254000" sx="102000" sy="102000" algn="ctr" rotWithShape="0">
              <a:schemeClr val="bg1">
                <a:alpha val="20000"/>
              </a:schemeClr>
            </a:outerShdw>
          </a:effectLst>
          <a:sp3d/>
        </c:spPr>
        <c:marker>
          <c:symbol val="circle"/>
          <c:size val="6"/>
        </c:marker>
        <c:dLbl>
          <c:idx val="0"/>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9"/>
        <c:spPr>
          <a:solidFill>
            <a:schemeClr val="accent1"/>
          </a:solidFill>
          <a:ln>
            <a:noFill/>
          </a:ln>
          <a:effectLst>
            <a:outerShdw blurRad="254000" sx="102000" sy="102000" algn="ctr" rotWithShape="0">
              <a:schemeClr val="bg1">
                <a:alpha val="20000"/>
              </a:schemeClr>
            </a:outerShdw>
          </a:effectLst>
          <a:sp3d/>
        </c:spPr>
        <c:dLbl>
          <c:idx val="0"/>
          <c:layout>
            <c:manualLayout>
              <c:x val="0.11730969207179996"/>
              <c:y val="7.349598541561613E-3"/>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accent2"/>
          </a:solidFill>
          <a:ln>
            <a:noFill/>
          </a:ln>
          <a:effectLst>
            <a:outerShdw blurRad="254000" sx="102000" sy="102000" algn="ctr" rotWithShape="0">
              <a:schemeClr val="bg1">
                <a:alpha val="20000"/>
              </a:schemeClr>
            </a:outerShdw>
          </a:effectLst>
          <a:sp3d/>
        </c:spPr>
        <c:dLbl>
          <c:idx val="0"/>
          <c:layout>
            <c:manualLayout>
              <c:x val="0.12708131102938633"/>
              <c:y val="7.1753099828038736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3"/>
          </a:solidFill>
          <a:ln>
            <a:noFill/>
          </a:ln>
          <a:effectLst>
            <a:outerShdw blurRad="254000" sx="102000" sy="102000" algn="ctr" rotWithShape="0">
              <a:schemeClr val="bg1">
                <a:alpha val="20000"/>
              </a:schemeClr>
            </a:outerShdw>
          </a:effectLst>
          <a:sp3d/>
        </c:spPr>
        <c:dLbl>
          <c:idx val="0"/>
          <c:layout>
            <c:manualLayout>
              <c:x val="0.27974065422005501"/>
              <c:y val="-5.4049661702734918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2"/>
        <c:spPr>
          <a:solidFill>
            <a:schemeClr val="accent4"/>
          </a:solidFill>
          <a:ln>
            <a:noFill/>
          </a:ln>
          <a:effectLst>
            <a:outerShdw blurRad="254000" sx="102000" sy="102000" algn="ctr" rotWithShape="0">
              <a:schemeClr val="bg1">
                <a:alpha val="20000"/>
              </a:schemeClr>
            </a:outerShdw>
          </a:effectLst>
          <a:sp3d/>
        </c:spPr>
        <c:dLbl>
          <c:idx val="0"/>
          <c:layout>
            <c:manualLayout>
              <c:x val="-0.12972811780665044"/>
              <c:y val="0.18652056423981486"/>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
        <c:spPr>
          <a:solidFill>
            <a:schemeClr val="accent5"/>
          </a:solidFill>
          <a:ln>
            <a:noFill/>
          </a:ln>
          <a:effectLst>
            <a:outerShdw blurRad="254000" sx="102000" sy="102000" algn="ctr" rotWithShape="0">
              <a:schemeClr val="bg1">
                <a:alpha val="20000"/>
              </a:schemeClr>
            </a:outerShdw>
          </a:effectLst>
          <a:sp3d/>
        </c:spPr>
        <c:dLbl>
          <c:idx val="0"/>
          <c:layout>
            <c:manualLayout>
              <c:x val="-0.18348923807657283"/>
              <c:y val="7.7288183804610625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
        <c:spPr>
          <a:solidFill>
            <a:schemeClr val="accent6"/>
          </a:solidFill>
          <a:ln>
            <a:noFill/>
          </a:ln>
          <a:effectLst>
            <a:outerShdw blurRad="254000" sx="102000" sy="102000" algn="ctr" rotWithShape="0">
              <a:schemeClr val="bg1">
                <a:alpha val="20000"/>
              </a:schemeClr>
            </a:outerShdw>
          </a:effectLst>
          <a:sp3d/>
        </c:spPr>
        <c:dLbl>
          <c:idx val="0"/>
          <c:layout>
            <c:manualLayout>
              <c:x val="-0.13957029163448273"/>
              <c:y val="1.3974115304552562E-3"/>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5"/>
        <c:spPr>
          <a:solidFill>
            <a:schemeClr val="accent1">
              <a:lumMod val="60000"/>
            </a:schemeClr>
          </a:solidFill>
          <a:ln>
            <a:noFill/>
          </a:ln>
          <a:effectLst>
            <a:outerShdw blurRad="254000" sx="102000" sy="102000" algn="ctr" rotWithShape="0">
              <a:schemeClr val="bg1">
                <a:alpha val="20000"/>
              </a:schemeClr>
            </a:outerShdw>
          </a:effectLst>
          <a:sp3d/>
        </c:spPr>
        <c:dLbl>
          <c:idx val="0"/>
          <c:layout>
            <c:manualLayout>
              <c:x val="3.2303831713568744E-2"/>
              <c:y val="-5.829641984407127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6"/>
        <c:spPr>
          <a:solidFill>
            <a:schemeClr val="accent1"/>
          </a:solidFill>
          <a:ln>
            <a:noFill/>
          </a:ln>
          <a:effectLst>
            <a:outerShdw blurRad="254000" sx="102000" sy="102000" algn="ctr" rotWithShape="0">
              <a:schemeClr val="bg1">
                <a:alpha val="20000"/>
              </a:schemeClr>
            </a:outerShdw>
          </a:effectLst>
          <a:sp3d/>
        </c:spPr>
        <c:marker>
          <c:symbol val="none"/>
        </c:marker>
        <c:dLbl>
          <c:idx val="0"/>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17"/>
        <c:spPr>
          <a:solidFill>
            <a:schemeClr val="accent1"/>
          </a:solidFill>
          <a:ln>
            <a:noFill/>
          </a:ln>
          <a:effectLst>
            <a:outerShdw blurRad="254000" sx="102000" sy="102000" algn="ctr" rotWithShape="0">
              <a:schemeClr val="bg1">
                <a:alpha val="20000"/>
              </a:schemeClr>
            </a:outerShdw>
          </a:effectLst>
          <a:sp3d/>
        </c:spPr>
        <c:dLbl>
          <c:idx val="0"/>
          <c:layout>
            <c:manualLayout>
              <c:x val="0.11730969207179996"/>
              <c:y val="7.349598541561613E-3"/>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8"/>
        <c:spPr>
          <a:solidFill>
            <a:schemeClr val="accent1"/>
          </a:solidFill>
          <a:ln>
            <a:noFill/>
          </a:ln>
          <a:effectLst>
            <a:outerShdw blurRad="254000" sx="102000" sy="102000" algn="ctr" rotWithShape="0">
              <a:schemeClr val="bg1">
                <a:alpha val="20000"/>
              </a:schemeClr>
            </a:outerShdw>
          </a:effectLst>
          <a:sp3d/>
        </c:spPr>
        <c:dLbl>
          <c:idx val="0"/>
          <c:layout>
            <c:manualLayout>
              <c:x val="0.12708131102938633"/>
              <c:y val="7.1753099828038736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9"/>
        <c:spPr>
          <a:solidFill>
            <a:schemeClr val="accent1"/>
          </a:solidFill>
          <a:ln>
            <a:noFill/>
          </a:ln>
          <a:effectLst>
            <a:outerShdw blurRad="254000" sx="102000" sy="102000" algn="ctr" rotWithShape="0">
              <a:schemeClr val="bg1">
                <a:alpha val="20000"/>
              </a:schemeClr>
            </a:outerShdw>
          </a:effectLst>
          <a:sp3d/>
        </c:spPr>
        <c:dLbl>
          <c:idx val="0"/>
          <c:layout>
            <c:manualLayout>
              <c:x val="0.27974065422005501"/>
              <c:y val="-5.4049661702734918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0"/>
        <c:spPr>
          <a:solidFill>
            <a:schemeClr val="accent1"/>
          </a:solidFill>
          <a:ln>
            <a:noFill/>
          </a:ln>
          <a:effectLst>
            <a:outerShdw blurRad="254000" sx="102000" sy="102000" algn="ctr" rotWithShape="0">
              <a:schemeClr val="bg1">
                <a:alpha val="20000"/>
              </a:schemeClr>
            </a:outerShdw>
          </a:effectLst>
          <a:sp3d/>
        </c:spPr>
        <c:dLbl>
          <c:idx val="0"/>
          <c:layout>
            <c:manualLayout>
              <c:x val="-0.12972811780665044"/>
              <c:y val="0.18652056423981486"/>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1"/>
        <c:spPr>
          <a:solidFill>
            <a:schemeClr val="accent1"/>
          </a:solidFill>
          <a:ln>
            <a:noFill/>
          </a:ln>
          <a:effectLst>
            <a:outerShdw blurRad="254000" sx="102000" sy="102000" algn="ctr" rotWithShape="0">
              <a:schemeClr val="bg1">
                <a:alpha val="20000"/>
              </a:schemeClr>
            </a:outerShdw>
          </a:effectLst>
          <a:sp3d/>
        </c:spPr>
        <c:dLbl>
          <c:idx val="0"/>
          <c:layout>
            <c:manualLayout>
              <c:x val="-0.18348923807657283"/>
              <c:y val="7.7288183804610625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2"/>
        <c:spPr>
          <a:solidFill>
            <a:schemeClr val="accent1"/>
          </a:solidFill>
          <a:ln>
            <a:noFill/>
          </a:ln>
          <a:effectLst>
            <a:outerShdw blurRad="254000" sx="102000" sy="102000" algn="ctr" rotWithShape="0">
              <a:schemeClr val="bg1">
                <a:alpha val="20000"/>
              </a:schemeClr>
            </a:outerShdw>
          </a:effectLst>
          <a:sp3d/>
        </c:spPr>
        <c:dLbl>
          <c:idx val="0"/>
          <c:layout>
            <c:manualLayout>
              <c:x val="-0.13957029163448273"/>
              <c:y val="1.3974115304552562E-3"/>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3"/>
        <c:spPr>
          <a:solidFill>
            <a:schemeClr val="accent1"/>
          </a:solidFill>
          <a:ln>
            <a:noFill/>
          </a:ln>
          <a:effectLst>
            <a:outerShdw blurRad="254000" sx="102000" sy="102000" algn="ctr" rotWithShape="0">
              <a:schemeClr val="bg1">
                <a:alpha val="20000"/>
              </a:schemeClr>
            </a:outerShdw>
          </a:effectLst>
          <a:sp3d/>
        </c:spPr>
        <c:dLbl>
          <c:idx val="0"/>
          <c:layout>
            <c:manualLayout>
              <c:x val="3.2303831713568744E-2"/>
              <c:y val="-5.8296419844071273E-2"/>
            </c:manualLayout>
          </c:layout>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4"/>
        <c:spPr>
          <a:solidFill>
            <a:schemeClr val="accent1"/>
          </a:solidFill>
          <a:ln>
            <a:noFill/>
          </a:ln>
          <a:effectLst>
            <a:outerShdw blurRad="254000" sx="102000" sy="102000" algn="ctr" rotWithShape="0">
              <a:schemeClr val="bg1">
                <a:alpha val="20000"/>
              </a:schemeClr>
            </a:outerShdw>
          </a:effectLst>
          <a:sp3d/>
        </c:spPr>
      </c:pivotFmt>
      <c:pivotFmt>
        <c:idx val="25"/>
        <c:spPr>
          <a:solidFill>
            <a:schemeClr val="accent1"/>
          </a:solidFill>
          <a:ln>
            <a:noFill/>
          </a:ln>
          <a:effectLst>
            <a:outerShdw blurRad="254000" sx="102000" sy="102000" algn="ctr" rotWithShape="0">
              <a:schemeClr val="bg1">
                <a:alpha val="20000"/>
              </a:schemeClr>
            </a:outerShdw>
          </a:effectLst>
          <a:sp3d/>
        </c:spPr>
      </c:pivotFmt>
      <c:pivotFmt>
        <c:idx val="26"/>
        <c:spPr>
          <a:solidFill>
            <a:schemeClr val="accent1"/>
          </a:solidFill>
          <a:ln>
            <a:noFill/>
          </a:ln>
          <a:effectLst>
            <a:outerShdw blurRad="254000" sx="102000" sy="102000" algn="ctr" rotWithShape="0">
              <a:schemeClr val="bg1">
                <a:alpha val="20000"/>
              </a:schemeClr>
            </a:outerShdw>
          </a:effectLst>
          <a:sp3d/>
        </c:spPr>
      </c:pivotFmt>
      <c:pivotFmt>
        <c:idx val="27"/>
        <c:spPr>
          <a:solidFill>
            <a:schemeClr val="accent1"/>
          </a:solidFill>
          <a:ln>
            <a:noFill/>
          </a:ln>
          <a:effectLst>
            <a:outerShdw blurRad="254000" sx="102000" sy="102000" algn="ctr" rotWithShape="0">
              <a:schemeClr val="bg1">
                <a:alpha val="20000"/>
              </a:schemeClr>
            </a:outerShdw>
          </a:effectLst>
          <a:sp3d/>
        </c:spPr>
      </c:pivotFmt>
      <c:pivotFmt>
        <c:idx val="28"/>
        <c:spPr>
          <a:solidFill>
            <a:schemeClr val="accent1"/>
          </a:solidFill>
          <a:ln>
            <a:noFill/>
          </a:ln>
          <a:effectLst>
            <a:outerShdw blurRad="254000" sx="102000" sy="102000" algn="ctr" rotWithShape="0">
              <a:schemeClr val="bg1">
                <a:alpha val="20000"/>
              </a:schemeClr>
            </a:outerShdw>
          </a:effectLst>
          <a:sp3d/>
        </c:spPr>
      </c:pivotFmt>
      <c:pivotFmt>
        <c:idx val="29"/>
        <c:spPr>
          <a:solidFill>
            <a:schemeClr val="accent1"/>
          </a:solidFill>
          <a:ln>
            <a:noFill/>
          </a:ln>
          <a:effectLst>
            <a:outerShdw blurRad="254000" sx="102000" sy="102000" algn="ctr" rotWithShape="0">
              <a:schemeClr val="bg1">
                <a:alpha val="20000"/>
              </a:schemeClr>
            </a:outerShdw>
          </a:effectLst>
          <a:sp3d/>
        </c:spPr>
      </c:pivotFmt>
    </c:pivotFmts>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234748657881894E-2"/>
          <c:y val="0.17395730706075532"/>
          <c:w val="0.9570522205954124"/>
          <c:h val="0.8260426929392447"/>
        </c:manualLayout>
      </c:layout>
      <c:pie3DChart>
        <c:varyColors val="1"/>
        <c:ser>
          <c:idx val="0"/>
          <c:order val="0"/>
          <c:tx>
            <c:strRef>
              <c:f>For_Piechart!$G$3</c:f>
              <c:strCache>
                <c:ptCount val="1"/>
                <c:pt idx="0">
                  <c:v>Total</c:v>
                </c:pt>
              </c:strCache>
            </c:strRef>
          </c:tx>
          <c:spPr>
            <a:effectLst>
              <a:outerShdw blurRad="254000" sx="102000" sy="102000" algn="ctr" rotWithShape="0">
                <a:schemeClr val="bg1">
                  <a:alpha val="20000"/>
                </a:schemeClr>
              </a:outerShdw>
            </a:effectLst>
          </c:spPr>
          <c:dPt>
            <c:idx val="0"/>
            <c:bubble3D val="0"/>
            <c:spPr>
              <a:solidFill>
                <a:schemeClr val="accent1"/>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1-4AB8-4927-BFCC-3F2832735A78}"/>
              </c:ext>
            </c:extLst>
          </c:dPt>
          <c:dPt>
            <c:idx val="1"/>
            <c:bubble3D val="0"/>
            <c:spPr>
              <a:solidFill>
                <a:schemeClr val="accent2"/>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3-4AB8-4927-BFCC-3F2832735A78}"/>
              </c:ext>
            </c:extLst>
          </c:dPt>
          <c:dPt>
            <c:idx val="2"/>
            <c:bubble3D val="0"/>
            <c:explosion val="21"/>
            <c:spPr>
              <a:solidFill>
                <a:schemeClr val="accent3"/>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5-4AB8-4927-BFCC-3F2832735A78}"/>
              </c:ext>
            </c:extLst>
          </c:dPt>
          <c:dPt>
            <c:idx val="3"/>
            <c:bubble3D val="0"/>
            <c:spPr>
              <a:solidFill>
                <a:schemeClr val="accent4"/>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7-4AB8-4927-BFCC-3F2832735A78}"/>
              </c:ext>
            </c:extLst>
          </c:dPt>
          <c:dPt>
            <c:idx val="4"/>
            <c:bubble3D val="0"/>
            <c:spPr>
              <a:solidFill>
                <a:schemeClr val="accent5"/>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9-4AB8-4927-BFCC-3F2832735A78}"/>
              </c:ext>
            </c:extLst>
          </c:dPt>
          <c:dPt>
            <c:idx val="5"/>
            <c:bubble3D val="0"/>
            <c:spPr>
              <a:solidFill>
                <a:schemeClr val="accent6"/>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B-4AB8-4927-BFCC-3F2832735A78}"/>
              </c:ext>
            </c:extLst>
          </c:dPt>
          <c:dPt>
            <c:idx val="6"/>
            <c:bubble3D val="0"/>
            <c:spPr>
              <a:solidFill>
                <a:schemeClr val="accent1">
                  <a:lumMod val="60000"/>
                </a:schemeClr>
              </a:solidFill>
              <a:ln>
                <a:noFill/>
              </a:ln>
              <a:effectLst>
                <a:outerShdw blurRad="254000" sx="102000" sy="102000" algn="ctr" rotWithShape="0">
                  <a:schemeClr val="bg1">
                    <a:alpha val="20000"/>
                  </a:schemeClr>
                </a:outerShdw>
              </a:effectLst>
              <a:sp3d/>
            </c:spPr>
            <c:extLst>
              <c:ext xmlns:c16="http://schemas.microsoft.com/office/drawing/2014/chart" uri="{C3380CC4-5D6E-409C-BE32-E72D297353CC}">
                <c16:uniqueId val="{0000000D-4AB8-4927-BFCC-3F2832735A78}"/>
              </c:ext>
            </c:extLst>
          </c:dPt>
          <c:dLbls>
            <c:spPr>
              <a:noFill/>
              <a:ln>
                <a:solidFill>
                  <a:schemeClr val="bg2">
                    <a:lumMod val="50000"/>
                  </a:schemeClr>
                </a:solidFill>
              </a:ln>
              <a:effectLst>
                <a:outerShdw blurRad="50800" dist="38100" dir="2700000" algn="tl" rotWithShape="0">
                  <a:schemeClr val="bg1">
                    <a:alpha val="40000"/>
                  </a:scheme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For_Piechart!$F$4:$F$10</c:f>
              <c:strCache>
                <c:ptCount val="6"/>
                <c:pt idx="0">
                  <c:v>Advisors</c:v>
                </c:pt>
                <c:pt idx="1">
                  <c:v>Business Angels</c:v>
                </c:pt>
                <c:pt idx="2">
                  <c:v>Co-Founders</c:v>
                </c:pt>
                <c:pt idx="3">
                  <c:v>Family Offices</c:v>
                </c:pt>
                <c:pt idx="4">
                  <c:v>Strategic Partners</c:v>
                </c:pt>
                <c:pt idx="5">
                  <c:v>VCs</c:v>
                </c:pt>
              </c:strCache>
            </c:strRef>
          </c:cat>
          <c:val>
            <c:numRef>
              <c:f>For_Piechart!$G$4:$G$10</c:f>
              <c:numCache>
                <c:formatCode>0%</c:formatCode>
                <c:ptCount val="6"/>
                <c:pt idx="0">
                  <c:v>3.6855036855036855E-2</c:v>
                </c:pt>
                <c:pt idx="1">
                  <c:v>8.3538083538083535E-2</c:v>
                </c:pt>
                <c:pt idx="2">
                  <c:v>0.64864864864864868</c:v>
                </c:pt>
                <c:pt idx="3">
                  <c:v>4.4226044226044224E-2</c:v>
                </c:pt>
                <c:pt idx="4">
                  <c:v>4.9140049140049137E-2</c:v>
                </c:pt>
                <c:pt idx="5">
                  <c:v>2.9484029484029485E-2</c:v>
                </c:pt>
              </c:numCache>
            </c:numRef>
          </c:val>
          <c:extLst>
            <c:ext xmlns:c16="http://schemas.microsoft.com/office/drawing/2014/chart" uri="{C3380CC4-5D6E-409C-BE32-E72D297353CC}">
              <c16:uniqueId val="{0000000C-4AB8-4927-BFCC-3F2832735A78}"/>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extLst/>
  </c:chart>
  <c:spPr>
    <a:solidFill>
      <a:sysClr val="window" lastClr="FFFFFF"/>
    </a:solidFill>
    <a:ln w="9525" cap="flat" cmpd="sng" algn="ctr">
      <a:noFill/>
      <a:round/>
    </a:ln>
    <a:effectLst/>
  </c:spPr>
  <c:txPr>
    <a:bodyPr/>
    <a:lstStyle/>
    <a:p>
      <a:pPr>
        <a:defRPr>
          <a:latin typeface="Calibri" panose="020F0502020204030204" pitchFamily="34" charset="0"/>
          <a:ea typeface="Calibri" panose="020F0502020204030204" pitchFamily="34" charset="0"/>
          <a:cs typeface="Calibri" panose="020F0502020204030204" pitchFamily="34" charset="0"/>
        </a:defRPr>
      </a:pPr>
      <a:endParaRPr lang="en-US"/>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9</xdr:col>
      <xdr:colOff>95250</xdr:colOff>
      <xdr:row>4</xdr:row>
      <xdr:rowOff>95250</xdr:rowOff>
    </xdr:to>
    <xdr:sp macro="" textlink="">
      <xdr:nvSpPr>
        <xdr:cNvPr id="2" name="TextBox 1">
          <a:extLst>
            <a:ext uri="{FF2B5EF4-FFF2-40B4-BE49-F238E27FC236}">
              <a16:creationId xmlns:a16="http://schemas.microsoft.com/office/drawing/2014/main" id="{C9037E56-B653-4A27-8622-B865762FA069}"/>
            </a:ext>
          </a:extLst>
        </xdr:cNvPr>
        <xdr:cNvSpPr txBox="1"/>
      </xdr:nvSpPr>
      <xdr:spPr>
        <a:xfrm>
          <a:off x="1219200" y="361950"/>
          <a:ext cx="43624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t>Please see guidance</a:t>
          </a:r>
          <a:r>
            <a:rPr lang="en-GB" sz="1100" baseline="0"/>
            <a:t> video here - </a:t>
          </a:r>
          <a:r>
            <a:rPr lang="en-GB" sz="1100" b="1" u="sng">
              <a:solidFill>
                <a:schemeClr val="accent2"/>
              </a:solidFill>
              <a:effectLst/>
              <a:latin typeface="+mn-lt"/>
              <a:ea typeface="+mn-ea"/>
              <a:cs typeface="+mn-cs"/>
            </a:rPr>
            <a:t>https://youtu.be/EOCUzu60w8g </a:t>
          </a:r>
          <a:endParaRPr lang="en-GB" sz="1100" b="1">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64</xdr:row>
      <xdr:rowOff>133350</xdr:rowOff>
    </xdr:from>
    <xdr:to>
      <xdr:col>17</xdr:col>
      <xdr:colOff>0</xdr:colOff>
      <xdr:row>87</xdr:row>
      <xdr:rowOff>38099</xdr:rowOff>
    </xdr:to>
    <xdr:graphicFrame macro="">
      <xdr:nvGraphicFramePr>
        <xdr:cNvPr id="4" name="Diagramm 5">
          <a:extLst>
            <a:ext uri="{FF2B5EF4-FFF2-40B4-BE49-F238E27FC236}">
              <a16:creationId xmlns:a16="http://schemas.microsoft.com/office/drawing/2014/main" id="{0ECC3219-BB22-4591-8869-06880A7A2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4355</xdr:colOff>
      <xdr:row>10</xdr:row>
      <xdr:rowOff>116356</xdr:rowOff>
    </xdr:from>
    <xdr:to>
      <xdr:col>14</xdr:col>
      <xdr:colOff>209127</xdr:colOff>
      <xdr:row>18</xdr:row>
      <xdr:rowOff>127000</xdr:rowOff>
    </xdr:to>
    <xdr:sp macro="" textlink="">
      <xdr:nvSpPr>
        <xdr:cNvPr id="2" name="Arrow: Left 1">
          <a:extLst>
            <a:ext uri="{FF2B5EF4-FFF2-40B4-BE49-F238E27FC236}">
              <a16:creationId xmlns:a16="http://schemas.microsoft.com/office/drawing/2014/main" id="{FACA841E-1227-A09C-0BA1-AF2203E9DBD2}"/>
            </a:ext>
          </a:extLst>
        </xdr:cNvPr>
        <xdr:cNvSpPr/>
      </xdr:nvSpPr>
      <xdr:spPr>
        <a:xfrm>
          <a:off x="32906426" y="3345785"/>
          <a:ext cx="6010487" cy="260507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latin typeface="Calibri" panose="020F0502020204030204" pitchFamily="34" charset="0"/>
              <a:ea typeface="Calibri" panose="020F0502020204030204" pitchFamily="34" charset="0"/>
              <a:cs typeface="Calibri" panose="020F0502020204030204" pitchFamily="34" charset="0"/>
            </a:rPr>
            <a:t>This</a:t>
          </a:r>
          <a:r>
            <a:rPr lang="en-US" sz="3200" baseline="0">
              <a:latin typeface="Calibri" panose="020F0502020204030204" pitchFamily="34" charset="0"/>
              <a:ea typeface="Calibri" panose="020F0502020204030204" pitchFamily="34" charset="0"/>
              <a:cs typeface="Calibri" panose="020F0502020204030204" pitchFamily="34" charset="0"/>
            </a:rPr>
            <a:t> is an example</a:t>
          </a:r>
          <a:endParaRPr lang="en-DE" sz="32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4</xdr:col>
      <xdr:colOff>1623785</xdr:colOff>
      <xdr:row>0</xdr:row>
      <xdr:rowOff>120196</xdr:rowOff>
    </xdr:from>
    <xdr:to>
      <xdr:col>4</xdr:col>
      <xdr:colOff>2538639</xdr:colOff>
      <xdr:row>2</xdr:row>
      <xdr:rowOff>101146</xdr:rowOff>
    </xdr:to>
    <xdr:sp macro="" textlink="">
      <xdr:nvSpPr>
        <xdr:cNvPr id="23" name="Arrow: Right 3">
          <a:extLst>
            <a:ext uri="{FF2B5EF4-FFF2-40B4-BE49-F238E27FC236}">
              <a16:creationId xmlns:a16="http://schemas.microsoft.com/office/drawing/2014/main" id="{FA1F161A-AB8A-D167-0FFC-6ED25672CADD}"/>
            </a:ext>
          </a:extLst>
        </xdr:cNvPr>
        <xdr:cNvSpPr/>
      </xdr:nvSpPr>
      <xdr:spPr>
        <a:xfrm>
          <a:off x="11810999" y="120196"/>
          <a:ext cx="914854" cy="470807"/>
        </a:xfrm>
        <a:prstGeom prst="rightArrow">
          <a:avLst/>
        </a:prstGeom>
        <a:solidFill>
          <a:srgbClr val="FF0000"/>
        </a:solidFill>
        <a:ln>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Start here</a:t>
          </a:r>
        </a:p>
      </xdr:txBody>
    </xdr:sp>
    <xdr:clientData/>
  </xdr:twoCellAnchor>
  <xdr:twoCellAnchor>
    <xdr:from>
      <xdr:col>1</xdr:col>
      <xdr:colOff>3356432</xdr:colOff>
      <xdr:row>19</xdr:row>
      <xdr:rowOff>136073</xdr:rowOff>
    </xdr:from>
    <xdr:to>
      <xdr:col>2</xdr:col>
      <xdr:colOff>71215</xdr:colOff>
      <xdr:row>21</xdr:row>
      <xdr:rowOff>135166</xdr:rowOff>
    </xdr:to>
    <xdr:sp macro="" textlink="">
      <xdr:nvSpPr>
        <xdr:cNvPr id="3" name="Arrow: Right 3">
          <a:extLst>
            <a:ext uri="{FF2B5EF4-FFF2-40B4-BE49-F238E27FC236}">
              <a16:creationId xmlns:a16="http://schemas.microsoft.com/office/drawing/2014/main" id="{A81C28D7-5F62-4028-8C8A-5A013F15688F}"/>
            </a:ext>
          </a:extLst>
        </xdr:cNvPr>
        <xdr:cNvSpPr/>
      </xdr:nvSpPr>
      <xdr:spPr>
        <a:xfrm rot="2213396">
          <a:off x="3664861" y="5724073"/>
          <a:ext cx="914854" cy="470807"/>
        </a:xfrm>
        <a:prstGeom prst="rightArrow">
          <a:avLst/>
        </a:prstGeom>
        <a:solidFill>
          <a:srgbClr val="FF0000"/>
        </a:solidFill>
        <a:ln>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Fill here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57150</xdr:colOff>
      <xdr:row>20</xdr:row>
      <xdr:rowOff>90487</xdr:rowOff>
    </xdr:from>
    <xdr:to>
      <xdr:col>7</xdr:col>
      <xdr:colOff>723900</xdr:colOff>
      <xdr:row>34</xdr:row>
      <xdr:rowOff>166687</xdr:rowOff>
    </xdr:to>
    <xdr:graphicFrame macro="">
      <xdr:nvGraphicFramePr>
        <xdr:cNvPr id="2" name="Diagramm 1">
          <a:extLst>
            <a:ext uri="{FF2B5EF4-FFF2-40B4-BE49-F238E27FC236}">
              <a16:creationId xmlns:a16="http://schemas.microsoft.com/office/drawing/2014/main" id="{330CAAC3-C4BC-EAF8-7162-EDC8413522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223836</xdr:colOff>
      <xdr:row>15</xdr:row>
      <xdr:rowOff>57150</xdr:rowOff>
    </xdr:from>
    <xdr:to>
      <xdr:col>20</xdr:col>
      <xdr:colOff>571499</xdr:colOff>
      <xdr:row>34</xdr:row>
      <xdr:rowOff>128587</xdr:rowOff>
    </xdr:to>
    <xdr:graphicFrame macro="">
      <xdr:nvGraphicFramePr>
        <xdr:cNvPr id="3" name="Diagramm 2">
          <a:extLst>
            <a:ext uri="{FF2B5EF4-FFF2-40B4-BE49-F238E27FC236}">
              <a16:creationId xmlns:a16="http://schemas.microsoft.com/office/drawing/2014/main" id="{E5A8AEE9-6FBA-33D6-21F5-253705EC7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olas Maywald" refreshedDate="45463.399107638892" createdVersion="8" refreshedVersion="8" minRefreshableVersion="3" recordCount="36" xr:uid="{14AA7FDB-4557-40CB-A37B-5D615E1C7B70}">
  <cacheSource type="worksheet">
    <worksheetSource ref="B1:D37" sheet="For_Piechart"/>
  </cacheSource>
  <cacheFields count="3">
    <cacheField name="Type" numFmtId="0">
      <sharedItems containsMixedTypes="1" containsNumber="1" containsInteger="1" minValue="0" maxValue="0" count="22">
        <s v="Advisors"/>
        <s v="Anti-dilutive Investors"/>
        <s v="Business Angels"/>
        <s v="Co-Founders"/>
        <s v="Convertible Bonds"/>
        <s v="Employees"/>
        <s v="ESOP"/>
        <s v="Family Offices"/>
        <s v="Financial Holdings"/>
        <s v="Founders"/>
        <s v="Friends &amp; Family"/>
        <s v="Government arms"/>
        <s v="Incubators/Accelerators"/>
        <s v="Others"/>
        <s v="Parent Company"/>
        <s v="Pooled Investors"/>
        <s v="Silent Partners"/>
        <s v="Strategic Partners"/>
        <s v="Subsidiaries"/>
        <s v="Universities"/>
        <s v="VCs"/>
        <n v="0"/>
      </sharedItems>
    </cacheField>
    <cacheField name="% Fully diluted Ownership" numFmtId="9">
      <sharedItems containsSemiMixedTypes="0" containsString="0" containsNumber="1" minValue="0" maxValue="0.64864864864864868"/>
    </cacheField>
    <cacheField name="Help"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n v="3.6855036855036855E-2"/>
    <x v="0"/>
  </r>
  <r>
    <x v="1"/>
    <n v="0"/>
    <x v="1"/>
  </r>
  <r>
    <x v="2"/>
    <n v="8.3538083538083535E-2"/>
    <x v="0"/>
  </r>
  <r>
    <x v="3"/>
    <n v="0.64864864864864868"/>
    <x v="0"/>
  </r>
  <r>
    <x v="4"/>
    <n v="0"/>
    <x v="1"/>
  </r>
  <r>
    <x v="5"/>
    <n v="0"/>
    <x v="1"/>
  </r>
  <r>
    <x v="6"/>
    <n v="0"/>
    <x v="1"/>
  </r>
  <r>
    <x v="7"/>
    <n v="4.4226044226044224E-2"/>
    <x v="0"/>
  </r>
  <r>
    <x v="8"/>
    <n v="0"/>
    <x v="1"/>
  </r>
  <r>
    <x v="9"/>
    <n v="0"/>
    <x v="1"/>
  </r>
  <r>
    <x v="10"/>
    <n v="0"/>
    <x v="1"/>
  </r>
  <r>
    <x v="11"/>
    <n v="0"/>
    <x v="1"/>
  </r>
  <r>
    <x v="12"/>
    <n v="0"/>
    <x v="1"/>
  </r>
  <r>
    <x v="13"/>
    <n v="0"/>
    <x v="1"/>
  </r>
  <r>
    <x v="14"/>
    <n v="0"/>
    <x v="1"/>
  </r>
  <r>
    <x v="15"/>
    <n v="0"/>
    <x v="1"/>
  </r>
  <r>
    <x v="16"/>
    <n v="0"/>
    <x v="1"/>
  </r>
  <r>
    <x v="17"/>
    <n v="4.9140049140049137E-2"/>
    <x v="0"/>
  </r>
  <r>
    <x v="18"/>
    <n v="0"/>
    <x v="1"/>
  </r>
  <r>
    <x v="19"/>
    <n v="0"/>
    <x v="1"/>
  </r>
  <r>
    <x v="20"/>
    <n v="2.9484029484029485E-2"/>
    <x v="0"/>
  </r>
  <r>
    <x v="21"/>
    <n v="0"/>
    <x v="1"/>
  </r>
  <r>
    <x v="21"/>
    <n v="0"/>
    <x v="1"/>
  </r>
  <r>
    <x v="21"/>
    <n v="0"/>
    <x v="1"/>
  </r>
  <r>
    <x v="21"/>
    <n v="0"/>
    <x v="1"/>
  </r>
  <r>
    <x v="21"/>
    <n v="0"/>
    <x v="1"/>
  </r>
  <r>
    <x v="21"/>
    <n v="0"/>
    <x v="1"/>
  </r>
  <r>
    <x v="21"/>
    <n v="0"/>
    <x v="1"/>
  </r>
  <r>
    <x v="21"/>
    <n v="0"/>
    <x v="1"/>
  </r>
  <r>
    <x v="21"/>
    <n v="0"/>
    <x v="1"/>
  </r>
  <r>
    <x v="21"/>
    <n v="0"/>
    <x v="1"/>
  </r>
  <r>
    <x v="21"/>
    <n v="0"/>
    <x v="1"/>
  </r>
  <r>
    <x v="21"/>
    <n v="0"/>
    <x v="1"/>
  </r>
  <r>
    <x v="21"/>
    <n v="0"/>
    <x v="1"/>
  </r>
  <r>
    <x v="21"/>
    <n v="0"/>
    <x v="1"/>
  </r>
  <r>
    <x v="21"/>
    <n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EEE411E-65CA-425D-A0D4-C9F418FD3EB5}" name="PivotTable1" cacheId="0"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chartFormat="26">
  <location ref="F3:G10" firstHeaderRow="1" firstDataRow="1" firstDataCol="1" rowPageCount="1" colPageCount="1"/>
  <pivotFields count="3">
    <pivotField axis="axisRow" showAll="0">
      <items count="23">
        <item x="21"/>
        <item x="0"/>
        <item x="1"/>
        <item x="2"/>
        <item x="3"/>
        <item x="4"/>
        <item x="5"/>
        <item x="6"/>
        <item x="7"/>
        <item x="8"/>
        <item x="9"/>
        <item x="10"/>
        <item x="11"/>
        <item x="12"/>
        <item x="13"/>
        <item x="14"/>
        <item x="15"/>
        <item x="16"/>
        <item x="17"/>
        <item x="18"/>
        <item x="19"/>
        <item x="20"/>
        <item t="default"/>
      </items>
    </pivotField>
    <pivotField dataField="1" numFmtId="9" showAll="0"/>
    <pivotField axis="axisPage" showAll="0">
      <items count="3">
        <item x="1"/>
        <item x="0"/>
        <item t="default"/>
      </items>
    </pivotField>
  </pivotFields>
  <rowFields count="1">
    <field x="0"/>
  </rowFields>
  <rowItems count="7">
    <i>
      <x v="1"/>
    </i>
    <i>
      <x v="3"/>
    </i>
    <i>
      <x v="4"/>
    </i>
    <i>
      <x v="8"/>
    </i>
    <i>
      <x v="18"/>
    </i>
    <i>
      <x v="21"/>
    </i>
    <i t="grand">
      <x/>
    </i>
  </rowItems>
  <colItems count="1">
    <i/>
  </colItems>
  <pageFields count="1">
    <pageField fld="2" item="1" hier="-1"/>
  </pageFields>
  <dataFields count="1">
    <dataField name="Summe von % Fully diluted Ownership" fld="1" baseField="0" baseItem="0" numFmtId="9"/>
  </dataFields>
  <formats count="1">
    <format dxfId="5">
      <pivotArea outline="0" collapsedLevelsAreSubtotals="1" fieldPosition="0"/>
    </format>
  </formats>
  <chartFormats count="21">
    <chartFormat chart="1" format="0" series="1">
      <pivotArea type="data" outline="0" fieldPosition="0">
        <references count="1">
          <reference field="4294967294" count="1" selected="0">
            <x v="0"/>
          </reference>
        </references>
      </pivotArea>
    </chartFormat>
    <chartFormat chart="18" format="16"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1"/>
          </reference>
        </references>
      </pivotArea>
    </chartFormat>
    <chartFormat chart="1" format="2">
      <pivotArea type="data" outline="0" fieldPosition="0">
        <references count="2">
          <reference field="4294967294" count="1" selected="0">
            <x v="0"/>
          </reference>
          <reference field="0" count="1" selected="0">
            <x v="3"/>
          </reference>
        </references>
      </pivotArea>
    </chartFormat>
    <chartFormat chart="1" format="3">
      <pivotArea type="data" outline="0" fieldPosition="0">
        <references count="2">
          <reference field="4294967294" count="1" selected="0">
            <x v="0"/>
          </reference>
          <reference field="0" count="1" selected="0">
            <x v="4"/>
          </reference>
        </references>
      </pivotArea>
    </chartFormat>
    <chartFormat chart="1" format="4">
      <pivotArea type="data" outline="0" fieldPosition="0">
        <references count="2">
          <reference field="4294967294" count="1" selected="0">
            <x v="0"/>
          </reference>
          <reference field="0" count="1" selected="0">
            <x v="8"/>
          </reference>
        </references>
      </pivotArea>
    </chartFormat>
    <chartFormat chart="1" format="5">
      <pivotArea type="data" outline="0" fieldPosition="0">
        <references count="2">
          <reference field="4294967294" count="1" selected="0">
            <x v="0"/>
          </reference>
          <reference field="0" count="1" selected="0">
            <x v="18"/>
          </reference>
        </references>
      </pivotArea>
    </chartFormat>
    <chartFormat chart="1" format="6">
      <pivotArea type="data" outline="0" fieldPosition="0">
        <references count="2">
          <reference field="4294967294" count="1" selected="0">
            <x v="0"/>
          </reference>
          <reference field="0" count="1" selected="0">
            <x v="21"/>
          </reference>
        </references>
      </pivotArea>
    </chartFormat>
    <chartFormat chart="18" format="24">
      <pivotArea type="data" outline="0" fieldPosition="0">
        <references count="2">
          <reference field="4294967294" count="1" selected="0">
            <x v="0"/>
          </reference>
          <reference field="0" count="1" selected="0">
            <x v="1"/>
          </reference>
        </references>
      </pivotArea>
    </chartFormat>
    <chartFormat chart="18" format="25">
      <pivotArea type="data" outline="0" fieldPosition="0">
        <references count="2">
          <reference field="4294967294" count="1" selected="0">
            <x v="0"/>
          </reference>
          <reference field="0" count="1" selected="0">
            <x v="3"/>
          </reference>
        </references>
      </pivotArea>
    </chartFormat>
    <chartFormat chart="18" format="26">
      <pivotArea type="data" outline="0" fieldPosition="0">
        <references count="2">
          <reference field="4294967294" count="1" selected="0">
            <x v="0"/>
          </reference>
          <reference field="0" count="1" selected="0">
            <x v="4"/>
          </reference>
        </references>
      </pivotArea>
    </chartFormat>
    <chartFormat chart="18" format="27">
      <pivotArea type="data" outline="0" fieldPosition="0">
        <references count="2">
          <reference field="4294967294" count="1" selected="0">
            <x v="0"/>
          </reference>
          <reference field="0" count="1" selected="0">
            <x v="8"/>
          </reference>
        </references>
      </pivotArea>
    </chartFormat>
    <chartFormat chart="18" format="28">
      <pivotArea type="data" outline="0" fieldPosition="0">
        <references count="2">
          <reference field="4294967294" count="1" selected="0">
            <x v="0"/>
          </reference>
          <reference field="0" count="1" selected="0">
            <x v="18"/>
          </reference>
        </references>
      </pivotArea>
    </chartFormat>
    <chartFormat chart="18" format="29">
      <pivotArea type="data" outline="0" fieldPosition="0">
        <references count="2">
          <reference field="4294967294" count="1" selected="0">
            <x v="0"/>
          </reference>
          <reference field="0" count="1" selected="0">
            <x v="21"/>
          </reference>
        </references>
      </pivotArea>
    </chartFormat>
    <chartFormat chart="21" format="67" series="1">
      <pivotArea type="data" outline="0" fieldPosition="0">
        <references count="1">
          <reference field="4294967294" count="1" selected="0">
            <x v="0"/>
          </reference>
        </references>
      </pivotArea>
    </chartFormat>
    <chartFormat chart="21" format="68">
      <pivotArea type="data" outline="0" fieldPosition="0">
        <references count="2">
          <reference field="4294967294" count="1" selected="0">
            <x v="0"/>
          </reference>
          <reference field="0" count="1" selected="0">
            <x v="1"/>
          </reference>
        </references>
      </pivotArea>
    </chartFormat>
    <chartFormat chart="21" format="69">
      <pivotArea type="data" outline="0" fieldPosition="0">
        <references count="2">
          <reference field="4294967294" count="1" selected="0">
            <x v="0"/>
          </reference>
          <reference field="0" count="1" selected="0">
            <x v="3"/>
          </reference>
        </references>
      </pivotArea>
    </chartFormat>
    <chartFormat chart="21" format="70">
      <pivotArea type="data" outline="0" fieldPosition="0">
        <references count="2">
          <reference field="4294967294" count="1" selected="0">
            <x v="0"/>
          </reference>
          <reference field="0" count="1" selected="0">
            <x v="4"/>
          </reference>
        </references>
      </pivotArea>
    </chartFormat>
    <chartFormat chart="21" format="71">
      <pivotArea type="data" outline="0" fieldPosition="0">
        <references count="2">
          <reference field="4294967294" count="1" selected="0">
            <x v="0"/>
          </reference>
          <reference field="0" count="1" selected="0">
            <x v="8"/>
          </reference>
        </references>
      </pivotArea>
    </chartFormat>
    <chartFormat chart="21" format="72">
      <pivotArea type="data" outline="0" fieldPosition="0">
        <references count="2">
          <reference field="4294967294" count="1" selected="0">
            <x v="0"/>
          </reference>
          <reference field="0" count="1" selected="0">
            <x v="18"/>
          </reference>
        </references>
      </pivotArea>
    </chartFormat>
    <chartFormat chart="21" format="73">
      <pivotArea type="data" outline="0" fieldPosition="0">
        <references count="2">
          <reference field="4294967294" count="1" selected="0">
            <x v="0"/>
          </reference>
          <reference field="0" count="1" selected="0">
            <x v="2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Benutzerdefiniert 1">
      <a:dk1>
        <a:sysClr val="windowText" lastClr="000000"/>
      </a:dk1>
      <a:lt1>
        <a:sysClr val="window" lastClr="FFFFFF"/>
      </a:lt1>
      <a:dk2>
        <a:srgbClr val="0E2841"/>
      </a:dk2>
      <a:lt2>
        <a:srgbClr val="E8E8E8"/>
      </a:lt2>
      <a:accent1>
        <a:srgbClr val="153D64"/>
      </a:accent1>
      <a:accent2>
        <a:srgbClr val="215E99"/>
      </a:accent2>
      <a:accent3>
        <a:srgbClr val="4D94D8"/>
      </a:accent3>
      <a:accent4>
        <a:srgbClr val="45B0E1"/>
      </a:accent4>
      <a:accent5>
        <a:srgbClr val="83CAEB"/>
      </a:accent5>
      <a:accent6>
        <a:srgbClr val="C1E4F5"/>
      </a:accent6>
      <a:hlink>
        <a:srgbClr val="DBE9F7"/>
      </a:hlink>
      <a:folHlink>
        <a:srgbClr val="D0D0D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Benutzerdefiniert 1">
    <a:dk1>
      <a:sysClr val="windowText" lastClr="000000"/>
    </a:dk1>
    <a:lt1>
      <a:sysClr val="window" lastClr="FFFFFF"/>
    </a:lt1>
    <a:dk2>
      <a:srgbClr val="0E2841"/>
    </a:dk2>
    <a:lt2>
      <a:srgbClr val="E8E8E8"/>
    </a:lt2>
    <a:accent1>
      <a:srgbClr val="153D64"/>
    </a:accent1>
    <a:accent2>
      <a:srgbClr val="215E99"/>
    </a:accent2>
    <a:accent3>
      <a:srgbClr val="4D94D8"/>
    </a:accent3>
    <a:accent4>
      <a:srgbClr val="45B0E1"/>
    </a:accent4>
    <a:accent5>
      <a:srgbClr val="83CAEB"/>
    </a:accent5>
    <a:accent6>
      <a:srgbClr val="C1E4F5"/>
    </a:accent6>
    <a:hlink>
      <a:srgbClr val="DBE9F7"/>
    </a:hlink>
    <a:folHlink>
      <a:srgbClr val="D0D0D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nutzerdefiniert 1">
    <a:dk1>
      <a:sysClr val="windowText" lastClr="000000"/>
    </a:dk1>
    <a:lt1>
      <a:sysClr val="window" lastClr="FFFFFF"/>
    </a:lt1>
    <a:dk2>
      <a:srgbClr val="0E2841"/>
    </a:dk2>
    <a:lt2>
      <a:srgbClr val="E8E8E8"/>
    </a:lt2>
    <a:accent1>
      <a:srgbClr val="153D64"/>
    </a:accent1>
    <a:accent2>
      <a:srgbClr val="215E99"/>
    </a:accent2>
    <a:accent3>
      <a:srgbClr val="4D94D8"/>
    </a:accent3>
    <a:accent4>
      <a:srgbClr val="45B0E1"/>
    </a:accent4>
    <a:accent5>
      <a:srgbClr val="83CAEB"/>
    </a:accent5>
    <a:accent6>
      <a:srgbClr val="C1E4F5"/>
    </a:accent6>
    <a:hlink>
      <a:srgbClr val="DBE9F7"/>
    </a:hlink>
    <a:folHlink>
      <a:srgbClr val="D0D0D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BEB5-CCC7-46B0-8311-659EAA554182}">
  <dimension ref="A1"/>
  <sheetViews>
    <sheetView tabSelected="1" workbookViewId="0">
      <selection activeCell="C3" sqref="C3"/>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97"/>
  <sheetViews>
    <sheetView zoomScale="61" zoomScaleNormal="80" workbookViewId="0">
      <pane xSplit="2" ySplit="10" topLeftCell="C22" activePane="bottomRight" state="frozen"/>
      <selection pane="topRight" activeCell="C1" sqref="C1"/>
      <selection pane="bottomLeft" activeCell="A7" sqref="A7"/>
      <selection pane="bottomRight" activeCell="B72" sqref="B72"/>
    </sheetView>
  </sheetViews>
  <sheetFormatPr defaultColWidth="9.36328125" defaultRowHeight="18.5" outlineLevelRow="1" x14ac:dyDescent="0.45"/>
  <cols>
    <col min="1" max="1" width="4.453125" style="2" customWidth="1"/>
    <col min="2" max="2" width="61.6328125" style="2" bestFit="1" customWidth="1"/>
    <col min="3" max="5" width="20.36328125" style="2" customWidth="1"/>
    <col min="6" max="11" width="17" style="2" customWidth="1"/>
    <col min="12" max="12" width="4.6328125" style="2" customWidth="1"/>
    <col min="13" max="13" width="152.90625" style="54" bestFit="1" customWidth="1"/>
    <col min="14" max="14" width="6.453125" style="2" customWidth="1"/>
    <col min="15" max="15" width="23.453125" style="2" customWidth="1"/>
    <col min="16" max="16" width="11.453125" style="2" bestFit="1" customWidth="1"/>
    <col min="17" max="17" width="10" style="2" bestFit="1" customWidth="1"/>
    <col min="18" max="16384" width="9.36328125" style="2"/>
  </cols>
  <sheetData>
    <row r="1" spans="1:13" ht="19" thickBot="1" x14ac:dyDescent="0.5">
      <c r="C1" s="206" t="s">
        <v>0</v>
      </c>
      <c r="D1" s="207"/>
      <c r="E1" s="208"/>
    </row>
    <row r="2" spans="1:13" ht="24" thickBot="1" x14ac:dyDescent="0.6">
      <c r="A2" s="1"/>
      <c r="B2" s="48" t="s">
        <v>1</v>
      </c>
      <c r="C2" s="209" t="s">
        <v>2</v>
      </c>
      <c r="D2" s="210"/>
      <c r="E2" s="50"/>
    </row>
    <row r="3" spans="1:13" ht="24" customHeight="1" x14ac:dyDescent="0.45">
      <c r="B3" s="49" t="s">
        <v>3</v>
      </c>
      <c r="C3" s="211" t="s">
        <v>4</v>
      </c>
      <c r="D3" s="212"/>
      <c r="E3" s="59"/>
    </row>
    <row r="4" spans="1:13" ht="18.899999999999999" customHeight="1" x14ac:dyDescent="0.45">
      <c r="B4" s="49" t="s">
        <v>5</v>
      </c>
      <c r="C4" s="77" t="s">
        <v>6</v>
      </c>
      <c r="D4" s="78"/>
      <c r="E4" s="60"/>
    </row>
    <row r="5" spans="1:13" ht="18.649999999999999" customHeight="1" x14ac:dyDescent="0.45">
      <c r="C5" s="79" t="s">
        <v>7</v>
      </c>
      <c r="D5" s="80"/>
      <c r="E5" s="52"/>
    </row>
    <row r="6" spans="1:13" ht="18.649999999999999" customHeight="1" x14ac:dyDescent="0.45">
      <c r="C6" s="79" t="s">
        <v>8</v>
      </c>
      <c r="D6" s="80"/>
      <c r="E6" s="51"/>
    </row>
    <row r="7" spans="1:13" ht="18.649999999999999" customHeight="1" x14ac:dyDescent="0.45">
      <c r="C7" s="204" t="s">
        <v>9</v>
      </c>
      <c r="D7" s="205"/>
      <c r="E7" s="53"/>
    </row>
    <row r="9" spans="1:13" ht="9.75" customHeight="1" x14ac:dyDescent="0.45">
      <c r="C9" s="54"/>
      <c r="D9" s="54"/>
      <c r="E9" s="58"/>
    </row>
    <row r="10" spans="1:13" x14ac:dyDescent="0.45">
      <c r="B10" s="18" t="s">
        <v>10</v>
      </c>
      <c r="C10" s="42" t="s">
        <v>11</v>
      </c>
      <c r="D10" s="42" t="s">
        <v>12</v>
      </c>
      <c r="E10" s="42" t="s">
        <v>13</v>
      </c>
      <c r="F10" s="42" t="s">
        <v>14</v>
      </c>
      <c r="G10" s="42" t="s">
        <v>15</v>
      </c>
      <c r="H10" s="42" t="s">
        <v>16</v>
      </c>
      <c r="I10" s="42" t="s">
        <v>17</v>
      </c>
      <c r="J10" s="42" t="s">
        <v>18</v>
      </c>
      <c r="K10" s="42" t="s">
        <v>19</v>
      </c>
      <c r="M10" s="42" t="s">
        <v>20</v>
      </c>
    </row>
    <row r="11" spans="1:13" outlineLevel="1" x14ac:dyDescent="0.45">
      <c r="B11" s="19" t="s">
        <v>21</v>
      </c>
      <c r="C11" s="30"/>
      <c r="D11" s="30"/>
      <c r="E11" s="30"/>
      <c r="F11" s="30"/>
      <c r="G11" s="30"/>
      <c r="H11" s="30"/>
      <c r="I11" s="30"/>
      <c r="J11" s="30"/>
      <c r="K11" s="30"/>
      <c r="M11" s="55" t="s">
        <v>22</v>
      </c>
    </row>
    <row r="12" spans="1:13" s="3" customFormat="1" x14ac:dyDescent="0.45">
      <c r="B12" s="20" t="s">
        <v>23</v>
      </c>
      <c r="C12" s="31">
        <f t="shared" ref="C12:K12" si="0">SUM(C11:C11)</f>
        <v>0</v>
      </c>
      <c r="D12" s="31">
        <f t="shared" si="0"/>
        <v>0</v>
      </c>
      <c r="E12" s="31">
        <f t="shared" si="0"/>
        <v>0</v>
      </c>
      <c r="F12" s="31">
        <f t="shared" si="0"/>
        <v>0</v>
      </c>
      <c r="G12" s="31">
        <f t="shared" si="0"/>
        <v>0</v>
      </c>
      <c r="H12" s="31">
        <f t="shared" si="0"/>
        <v>0</v>
      </c>
      <c r="I12" s="31">
        <f t="shared" si="0"/>
        <v>0</v>
      </c>
      <c r="J12" s="31">
        <f t="shared" si="0"/>
        <v>0</v>
      </c>
      <c r="K12" s="31">
        <f t="shared" si="0"/>
        <v>0</v>
      </c>
      <c r="L12" s="8"/>
      <c r="M12" s="56"/>
    </row>
    <row r="13" spans="1:13" outlineLevel="1" x14ac:dyDescent="0.45">
      <c r="B13" s="21" t="s">
        <v>24</v>
      </c>
      <c r="C13" s="32">
        <v>0</v>
      </c>
      <c r="D13" s="32">
        <f>IFERROR((D12-C12)/C12,0)</f>
        <v>0</v>
      </c>
      <c r="E13" s="32">
        <f t="shared" ref="E13:K13" si="1">IFERROR((E12-D12)/D12,0)</f>
        <v>0</v>
      </c>
      <c r="F13" s="32">
        <f t="shared" si="1"/>
        <v>0</v>
      </c>
      <c r="G13" s="32">
        <f t="shared" si="1"/>
        <v>0</v>
      </c>
      <c r="H13" s="32">
        <f>IFERROR((H12-G12)/G12,0)</f>
        <v>0</v>
      </c>
      <c r="I13" s="32">
        <f>IFERROR((I12-H12)/H12,0)</f>
        <v>0</v>
      </c>
      <c r="J13" s="32">
        <f>IFERROR((J12-I12)/I12,0)</f>
        <v>0</v>
      </c>
      <c r="K13" s="32">
        <f t="shared" si="1"/>
        <v>0</v>
      </c>
      <c r="M13" s="55"/>
    </row>
    <row r="14" spans="1:13" s="3" customFormat="1" x14ac:dyDescent="0.45">
      <c r="B14" s="20" t="s">
        <v>25</v>
      </c>
      <c r="C14" s="33"/>
      <c r="D14" s="33"/>
      <c r="E14" s="33"/>
      <c r="F14" s="33"/>
      <c r="G14" s="33"/>
      <c r="H14" s="33"/>
      <c r="I14" s="33"/>
      <c r="J14" s="33"/>
      <c r="K14" s="33"/>
      <c r="L14" s="8"/>
      <c r="M14" s="55" t="s">
        <v>26</v>
      </c>
    </row>
    <row r="15" spans="1:13" x14ac:dyDescent="0.45">
      <c r="B15" s="22" t="s">
        <v>27</v>
      </c>
      <c r="C15" s="30"/>
      <c r="D15" s="30"/>
      <c r="E15" s="30"/>
      <c r="F15" s="30"/>
      <c r="G15" s="30"/>
      <c r="H15" s="30"/>
      <c r="I15" s="30"/>
      <c r="J15" s="30"/>
      <c r="K15" s="30"/>
      <c r="M15" s="55" t="s">
        <v>28</v>
      </c>
    </row>
    <row r="16" spans="1:13" outlineLevel="1" x14ac:dyDescent="0.45">
      <c r="B16" s="23" t="s">
        <v>29</v>
      </c>
      <c r="C16" s="32">
        <f>IFERROR(ABS(C15/(C12+C14)),0)</f>
        <v>0</v>
      </c>
      <c r="D16" s="32">
        <f t="shared" ref="D16:K16" si="2">IFERROR(ABS(D15/(D12+D14)),0)</f>
        <v>0</v>
      </c>
      <c r="E16" s="32">
        <f t="shared" si="2"/>
        <v>0</v>
      </c>
      <c r="F16" s="32">
        <f t="shared" si="2"/>
        <v>0</v>
      </c>
      <c r="G16" s="32">
        <f t="shared" si="2"/>
        <v>0</v>
      </c>
      <c r="H16" s="32">
        <f>IFERROR(ABS(H15/(H12+H14)),0)</f>
        <v>0</v>
      </c>
      <c r="I16" s="32">
        <f>IFERROR(ABS(I15/(I12+I14)),0)</f>
        <v>0</v>
      </c>
      <c r="J16" s="32">
        <f t="shared" si="2"/>
        <v>0</v>
      </c>
      <c r="K16" s="32">
        <f t="shared" si="2"/>
        <v>0</v>
      </c>
      <c r="M16" s="55"/>
    </row>
    <row r="17" spans="2:13" x14ac:dyDescent="0.45">
      <c r="B17" s="20" t="s">
        <v>30</v>
      </c>
      <c r="C17" s="34">
        <f>C12+C14-C15</f>
        <v>0</v>
      </c>
      <c r="D17" s="34">
        <f t="shared" ref="D17:K17" si="3">D12+D14-D15</f>
        <v>0</v>
      </c>
      <c r="E17" s="34">
        <f t="shared" si="3"/>
        <v>0</v>
      </c>
      <c r="F17" s="34">
        <f t="shared" si="3"/>
        <v>0</v>
      </c>
      <c r="G17" s="34">
        <f t="shared" si="3"/>
        <v>0</v>
      </c>
      <c r="H17" s="34">
        <f>H12+H14-H15</f>
        <v>0</v>
      </c>
      <c r="I17" s="34">
        <f>I12+I14-I15</f>
        <v>0</v>
      </c>
      <c r="J17" s="34">
        <f t="shared" si="3"/>
        <v>0</v>
      </c>
      <c r="K17" s="34">
        <f t="shared" si="3"/>
        <v>0</v>
      </c>
      <c r="M17" s="55"/>
    </row>
    <row r="18" spans="2:13" x14ac:dyDescent="0.45">
      <c r="B18" s="23" t="s">
        <v>31</v>
      </c>
      <c r="C18" s="32">
        <f>IFERROR(ABS(C17/(C12+C14)),0)</f>
        <v>0</v>
      </c>
      <c r="D18" s="32">
        <f>IFERROR(ABS(D17/(D12+D14)),0)</f>
        <v>0</v>
      </c>
      <c r="E18" s="32">
        <f t="shared" ref="E18:K18" si="4">IFERROR(ABS(E17/(E12+E14)),0)</f>
        <v>0</v>
      </c>
      <c r="F18" s="32">
        <f t="shared" si="4"/>
        <v>0</v>
      </c>
      <c r="G18" s="32">
        <f t="shared" si="4"/>
        <v>0</v>
      </c>
      <c r="H18" s="32">
        <f>IFERROR(ABS(H17/(H12+H14)),0)</f>
        <v>0</v>
      </c>
      <c r="I18" s="32">
        <f>IFERROR(ABS(I17/(I12+I14)),0)</f>
        <v>0</v>
      </c>
      <c r="J18" s="32">
        <f>IFERROR(ABS(J17/(J12+J14)),0)</f>
        <v>0</v>
      </c>
      <c r="K18" s="32">
        <f t="shared" si="4"/>
        <v>0</v>
      </c>
      <c r="M18" s="55"/>
    </row>
    <row r="19" spans="2:13" x14ac:dyDescent="0.45">
      <c r="B19" s="22" t="s">
        <v>32</v>
      </c>
      <c r="C19" s="30"/>
      <c r="D19" s="30"/>
      <c r="E19" s="30"/>
      <c r="F19" s="30"/>
      <c r="G19" s="30"/>
      <c r="H19" s="30"/>
      <c r="I19" s="30"/>
      <c r="J19" s="30"/>
      <c r="K19" s="30"/>
      <c r="L19" s="9"/>
      <c r="M19" s="55" t="s">
        <v>33</v>
      </c>
    </row>
    <row r="20" spans="2:13" outlineLevel="1" x14ac:dyDescent="0.45">
      <c r="B20" s="24" t="s">
        <v>34</v>
      </c>
      <c r="C20" s="32">
        <f>IFERROR(ABS(C19/(C12+C14)),0)</f>
        <v>0</v>
      </c>
      <c r="D20" s="32">
        <f t="shared" ref="D20:K20" si="5">IFERROR(ABS(D19/(D12+D14)),0)</f>
        <v>0</v>
      </c>
      <c r="E20" s="32">
        <f t="shared" si="5"/>
        <v>0</v>
      </c>
      <c r="F20" s="32">
        <f t="shared" si="5"/>
        <v>0</v>
      </c>
      <c r="G20" s="32">
        <f t="shared" si="5"/>
        <v>0</v>
      </c>
      <c r="H20" s="32">
        <f>IFERROR(ABS(H19/(H12+H14)),0)</f>
        <v>0</v>
      </c>
      <c r="I20" s="32">
        <f>IFERROR(ABS(I19/(I12+I14)),0)</f>
        <v>0</v>
      </c>
      <c r="J20" s="32">
        <f t="shared" si="5"/>
        <v>0</v>
      </c>
      <c r="K20" s="32">
        <f t="shared" si="5"/>
        <v>0</v>
      </c>
      <c r="M20" s="55"/>
    </row>
    <row r="21" spans="2:13" outlineLevel="1" x14ac:dyDescent="0.45">
      <c r="B21" s="22" t="s">
        <v>35</v>
      </c>
      <c r="C21" s="30"/>
      <c r="D21" s="30"/>
      <c r="E21" s="30"/>
      <c r="F21" s="30"/>
      <c r="G21" s="30"/>
      <c r="H21" s="30"/>
      <c r="I21" s="30"/>
      <c r="J21" s="30"/>
      <c r="K21" s="30"/>
      <c r="M21" s="55" t="s">
        <v>36</v>
      </c>
    </row>
    <row r="22" spans="2:13" outlineLevel="1" x14ac:dyDescent="0.45">
      <c r="B22" s="24" t="s">
        <v>34</v>
      </c>
      <c r="C22" s="32">
        <f>IFERROR(ABS(C21/(C12+C14)),0)</f>
        <v>0</v>
      </c>
      <c r="D22" s="32">
        <f t="shared" ref="D22:K22" si="6">IFERROR(ABS(D21/(D12+D14)),0)</f>
        <v>0</v>
      </c>
      <c r="E22" s="32">
        <f>IFERROR(ABS(E21/(E12+E14)),0)</f>
        <v>0</v>
      </c>
      <c r="F22" s="32">
        <f t="shared" si="6"/>
        <v>0</v>
      </c>
      <c r="G22" s="32">
        <f t="shared" si="6"/>
        <v>0</v>
      </c>
      <c r="H22" s="32">
        <f>IFERROR(ABS(H21/(H12+H14)),0)</f>
        <v>0</v>
      </c>
      <c r="I22" s="32">
        <f>IFERROR(ABS(I21/(I12+I14)),0)</f>
        <v>0</v>
      </c>
      <c r="J22" s="32">
        <f t="shared" si="6"/>
        <v>0</v>
      </c>
      <c r="K22" s="32">
        <f t="shared" si="6"/>
        <v>0</v>
      </c>
      <c r="M22" s="55"/>
    </row>
    <row r="23" spans="2:13" x14ac:dyDescent="0.45">
      <c r="B23" s="22" t="s">
        <v>37</v>
      </c>
      <c r="C23" s="30"/>
      <c r="D23" s="30"/>
      <c r="E23" s="30"/>
      <c r="F23" s="30"/>
      <c r="G23" s="30"/>
      <c r="H23" s="30"/>
      <c r="I23" s="30"/>
      <c r="J23" s="30"/>
      <c r="K23" s="30"/>
      <c r="L23" s="10"/>
      <c r="M23" s="55"/>
    </row>
    <row r="24" spans="2:13" outlineLevel="1" x14ac:dyDescent="0.45">
      <c r="B24" s="24" t="s">
        <v>34</v>
      </c>
      <c r="C24" s="32">
        <f>IFERROR(ABS(C23/(C12+C14)),0)</f>
        <v>0</v>
      </c>
      <c r="D24" s="32">
        <f t="shared" ref="D24:K24" si="7">IFERROR(ABS(D23/(D12+D14)),0)</f>
        <v>0</v>
      </c>
      <c r="E24" s="32">
        <f t="shared" si="7"/>
        <v>0</v>
      </c>
      <c r="F24" s="32">
        <f t="shared" si="7"/>
        <v>0</v>
      </c>
      <c r="G24" s="32">
        <f t="shared" si="7"/>
        <v>0</v>
      </c>
      <c r="H24" s="32">
        <f>IFERROR(ABS(H23/(H12+H14)),0)</f>
        <v>0</v>
      </c>
      <c r="I24" s="32">
        <f>IFERROR(ABS(I23/(I12+I14)),0)</f>
        <v>0</v>
      </c>
      <c r="J24" s="32">
        <f t="shared" si="7"/>
        <v>0</v>
      </c>
      <c r="K24" s="32">
        <f t="shared" si="7"/>
        <v>0</v>
      </c>
      <c r="M24" s="55"/>
    </row>
    <row r="25" spans="2:13" x14ac:dyDescent="0.45">
      <c r="B25" s="22" t="s">
        <v>38</v>
      </c>
      <c r="C25" s="30"/>
      <c r="D25" s="30"/>
      <c r="E25" s="30"/>
      <c r="F25" s="30"/>
      <c r="G25" s="30"/>
      <c r="H25" s="30"/>
      <c r="I25" s="30"/>
      <c r="J25" s="30"/>
      <c r="K25" s="30"/>
      <c r="L25" s="9"/>
      <c r="M25" s="55" t="s">
        <v>39</v>
      </c>
    </row>
    <row r="26" spans="2:13" outlineLevel="1" x14ac:dyDescent="0.45">
      <c r="B26" s="24" t="s">
        <v>34</v>
      </c>
      <c r="C26" s="32">
        <f>IFERROR(ABS(C25/(C12+C14)),0)</f>
        <v>0</v>
      </c>
      <c r="D26" s="32">
        <f t="shared" ref="D26:K26" si="8">IFERROR(ABS(D25/(D12+D14)),0)</f>
        <v>0</v>
      </c>
      <c r="E26" s="32">
        <f t="shared" si="8"/>
        <v>0</v>
      </c>
      <c r="F26" s="32">
        <f t="shared" si="8"/>
        <v>0</v>
      </c>
      <c r="G26" s="32">
        <f t="shared" si="8"/>
        <v>0</v>
      </c>
      <c r="H26" s="32">
        <f>IFERROR(ABS(H25/(H12+H14)),0)</f>
        <v>0</v>
      </c>
      <c r="I26" s="32">
        <f>IFERROR(ABS(I25/(I12+I14)),0)</f>
        <v>0</v>
      </c>
      <c r="J26" s="32">
        <f t="shared" si="8"/>
        <v>0</v>
      </c>
      <c r="K26" s="32">
        <f t="shared" si="8"/>
        <v>0</v>
      </c>
      <c r="M26" s="55"/>
    </row>
    <row r="27" spans="2:13" x14ac:dyDescent="0.45">
      <c r="B27" s="20" t="s">
        <v>40</v>
      </c>
      <c r="C27" s="34">
        <f>C17-C19-C21-C23-C25</f>
        <v>0</v>
      </c>
      <c r="D27" s="34">
        <f t="shared" ref="D27:K27" si="9">D17-D19-D21-D23-D25</f>
        <v>0</v>
      </c>
      <c r="E27" s="34">
        <f t="shared" si="9"/>
        <v>0</v>
      </c>
      <c r="F27" s="34">
        <f t="shared" si="9"/>
        <v>0</v>
      </c>
      <c r="G27" s="34">
        <f t="shared" si="9"/>
        <v>0</v>
      </c>
      <c r="H27" s="34">
        <f>H17-H19-H21-H23-H25</f>
        <v>0</v>
      </c>
      <c r="I27" s="34">
        <f>I17-I19-I21-I23-I25</f>
        <v>0</v>
      </c>
      <c r="J27" s="34">
        <f t="shared" si="9"/>
        <v>0</v>
      </c>
      <c r="K27" s="34">
        <f t="shared" si="9"/>
        <v>0</v>
      </c>
      <c r="M27" s="55"/>
    </row>
    <row r="28" spans="2:13" outlineLevel="1" x14ac:dyDescent="0.45">
      <c r="B28" s="25" t="s">
        <v>41</v>
      </c>
      <c r="C28" s="32">
        <f>IFERROR(ABS(C27/(C12+C14)),0)</f>
        <v>0</v>
      </c>
      <c r="D28" s="32">
        <f t="shared" ref="D28:K28" si="10">IFERROR(ABS(D27/(D12+D14)),0)</f>
        <v>0</v>
      </c>
      <c r="E28" s="32">
        <f t="shared" si="10"/>
        <v>0</v>
      </c>
      <c r="F28" s="32">
        <f t="shared" si="10"/>
        <v>0</v>
      </c>
      <c r="G28" s="32">
        <f t="shared" si="10"/>
        <v>0</v>
      </c>
      <c r="H28" s="32">
        <f>IFERROR(ABS(H27/(H12+H14)),0)</f>
        <v>0</v>
      </c>
      <c r="I28" s="32">
        <f>IFERROR(ABS(I27/(I12+I14)),0)</f>
        <v>0</v>
      </c>
      <c r="J28" s="32">
        <f t="shared" si="10"/>
        <v>0</v>
      </c>
      <c r="K28" s="32">
        <f t="shared" si="10"/>
        <v>0</v>
      </c>
      <c r="M28" s="55"/>
    </row>
    <row r="29" spans="2:13" x14ac:dyDescent="0.45">
      <c r="B29" s="22" t="s">
        <v>42</v>
      </c>
      <c r="C29" s="30"/>
      <c r="D29" s="30"/>
      <c r="E29" s="30"/>
      <c r="F29" s="30"/>
      <c r="G29" s="30"/>
      <c r="H29" s="30"/>
      <c r="I29" s="30"/>
      <c r="J29" s="30"/>
      <c r="K29" s="30"/>
      <c r="M29" s="55"/>
    </row>
    <row r="30" spans="2:13" outlineLevel="1" x14ac:dyDescent="0.45">
      <c r="B30" s="24" t="s">
        <v>34</v>
      </c>
      <c r="C30" s="32">
        <f>IFERROR(ABS(C29/(C12+C14)),0)</f>
        <v>0</v>
      </c>
      <c r="D30" s="32">
        <f t="shared" ref="D30:K30" si="11">IFERROR(ABS(D29/(D12+D14)),0)</f>
        <v>0</v>
      </c>
      <c r="E30" s="32">
        <f>IFERROR(ABS(E29/(E12+E14)),0)</f>
        <v>0</v>
      </c>
      <c r="F30" s="32">
        <f>IFERROR(ABS(F29/(F12+F14)),0)</f>
        <v>0</v>
      </c>
      <c r="G30" s="32">
        <f t="shared" si="11"/>
        <v>0</v>
      </c>
      <c r="H30" s="32">
        <f>IFERROR(ABS(H29/(H12+H14)),0)</f>
        <v>0</v>
      </c>
      <c r="I30" s="32">
        <f>IFERROR(ABS(I29/(I12+I14)),0)</f>
        <v>0</v>
      </c>
      <c r="J30" s="32">
        <f t="shared" si="11"/>
        <v>0</v>
      </c>
      <c r="K30" s="32">
        <f t="shared" si="11"/>
        <v>0</v>
      </c>
      <c r="M30" s="55"/>
    </row>
    <row r="31" spans="2:13" outlineLevel="1" x14ac:dyDescent="0.45">
      <c r="B31" s="20" t="s">
        <v>43</v>
      </c>
      <c r="C31" s="35">
        <f>C12+C14-C15-C19-C21-C23-C25-C29</f>
        <v>0</v>
      </c>
      <c r="D31" s="35">
        <f t="shared" ref="D31:K31" si="12">D12+D14-D15-D19-D21-D23-D25-D29</f>
        <v>0</v>
      </c>
      <c r="E31" s="35">
        <f t="shared" si="12"/>
        <v>0</v>
      </c>
      <c r="F31" s="35">
        <f t="shared" si="12"/>
        <v>0</v>
      </c>
      <c r="G31" s="35">
        <f t="shared" si="12"/>
        <v>0</v>
      </c>
      <c r="H31" s="35">
        <f>H12+H14-H15-H19-H21-H23-H25-H29</f>
        <v>0</v>
      </c>
      <c r="I31" s="35">
        <f>I12+I14-I15-I19-I21-I23-I25-I29</f>
        <v>0</v>
      </c>
      <c r="J31" s="35">
        <f t="shared" si="12"/>
        <v>0</v>
      </c>
      <c r="K31" s="35">
        <f t="shared" si="12"/>
        <v>0</v>
      </c>
      <c r="L31" s="2" t="s">
        <v>44</v>
      </c>
      <c r="M31" s="55"/>
    </row>
    <row r="32" spans="2:13" x14ac:dyDescent="0.45">
      <c r="B32" s="20" t="s">
        <v>45</v>
      </c>
      <c r="C32" s="35">
        <f>SUM(C27,-C29)</f>
        <v>0</v>
      </c>
      <c r="D32" s="35">
        <f t="shared" ref="D32:K32" si="13">SUM(D27,-D29)</f>
        <v>0</v>
      </c>
      <c r="E32" s="35">
        <f t="shared" si="13"/>
        <v>0</v>
      </c>
      <c r="F32" s="35">
        <f t="shared" si="13"/>
        <v>0</v>
      </c>
      <c r="G32" s="35">
        <f t="shared" si="13"/>
        <v>0</v>
      </c>
      <c r="H32" s="35">
        <f>SUM(H27,-H29)</f>
        <v>0</v>
      </c>
      <c r="I32" s="35">
        <f>SUM(I27,-I29)</f>
        <v>0</v>
      </c>
      <c r="J32" s="35">
        <f t="shared" si="13"/>
        <v>0</v>
      </c>
      <c r="K32" s="35">
        <f t="shared" si="13"/>
        <v>0</v>
      </c>
      <c r="M32" s="55"/>
    </row>
    <row r="33" spans="1:14 16383:16383" x14ac:dyDescent="0.45">
      <c r="B33" s="26" t="s">
        <v>46</v>
      </c>
      <c r="C33" s="30"/>
      <c r="D33" s="30"/>
      <c r="E33" s="30"/>
      <c r="F33" s="30"/>
      <c r="G33" s="30"/>
      <c r="H33" s="30"/>
      <c r="I33" s="30"/>
      <c r="J33" s="30"/>
      <c r="K33" s="30"/>
      <c r="M33" s="55" t="s">
        <v>47</v>
      </c>
    </row>
    <row r="34" spans="1:14 16383:16383" outlineLevel="1" x14ac:dyDescent="0.45">
      <c r="B34" s="24" t="s">
        <v>34</v>
      </c>
      <c r="C34" s="32">
        <f>IFERROR(ABS(C33/(C12+C14)),0)</f>
        <v>0</v>
      </c>
      <c r="D34" s="32">
        <f t="shared" ref="D34:K34" si="14">IFERROR(ABS(D33/(D12+D14)),0)</f>
        <v>0</v>
      </c>
      <c r="E34" s="32">
        <f t="shared" si="14"/>
        <v>0</v>
      </c>
      <c r="F34" s="32">
        <f t="shared" si="14"/>
        <v>0</v>
      </c>
      <c r="G34" s="32">
        <f t="shared" si="14"/>
        <v>0</v>
      </c>
      <c r="H34" s="32">
        <f>IFERROR(ABS(H33/(H12+H14)),0)</f>
        <v>0</v>
      </c>
      <c r="I34" s="32">
        <f>IFERROR(ABS(I33/(I12+I14)),0)</f>
        <v>0</v>
      </c>
      <c r="J34" s="32">
        <f t="shared" si="14"/>
        <v>0</v>
      </c>
      <c r="K34" s="32">
        <f t="shared" si="14"/>
        <v>0</v>
      </c>
      <c r="M34" s="55"/>
    </row>
    <row r="35" spans="1:14 16383:16383" x14ac:dyDescent="0.45">
      <c r="B35" s="26" t="s">
        <v>48</v>
      </c>
      <c r="C35" s="30"/>
      <c r="D35" s="30"/>
      <c r="E35" s="30"/>
      <c r="F35" s="30"/>
      <c r="G35" s="30"/>
      <c r="H35" s="30"/>
      <c r="I35" s="30"/>
      <c r="J35" s="30"/>
      <c r="K35" s="30"/>
      <c r="M35" s="55"/>
    </row>
    <row r="36" spans="1:14 16383:16383" outlineLevel="1" x14ac:dyDescent="0.45">
      <c r="B36" s="24" t="s">
        <v>34</v>
      </c>
      <c r="C36" s="32">
        <f>IFERROR(ABS(C35/(C12+C14)),0)</f>
        <v>0</v>
      </c>
      <c r="D36" s="32">
        <f t="shared" ref="D36:K36" si="15">IFERROR(ABS(D35/(D12+D14)),0)</f>
        <v>0</v>
      </c>
      <c r="E36" s="32">
        <f t="shared" si="15"/>
        <v>0</v>
      </c>
      <c r="F36" s="32">
        <f t="shared" si="15"/>
        <v>0</v>
      </c>
      <c r="G36" s="32">
        <f t="shared" si="15"/>
        <v>0</v>
      </c>
      <c r="H36" s="32">
        <f>IFERROR(ABS(H35/(H12+H14)),0)</f>
        <v>0</v>
      </c>
      <c r="I36" s="32">
        <f>IFERROR(ABS(I35/(I12+I14)),0)</f>
        <v>0</v>
      </c>
      <c r="J36" s="32">
        <f t="shared" si="15"/>
        <v>0</v>
      </c>
      <c r="K36" s="32">
        <f t="shared" si="15"/>
        <v>0</v>
      </c>
      <c r="M36" s="55"/>
    </row>
    <row r="37" spans="1:14 16383:16383" x14ac:dyDescent="0.45">
      <c r="B37" s="20" t="s">
        <v>49</v>
      </c>
      <c r="C37" s="35">
        <f>SUM(C32,C33,-C35)</f>
        <v>0</v>
      </c>
      <c r="D37" s="35">
        <f t="shared" ref="D37:K37" si="16">SUM(D32,D33,-D35)</f>
        <v>0</v>
      </c>
      <c r="E37" s="35">
        <f t="shared" si="16"/>
        <v>0</v>
      </c>
      <c r="F37" s="35">
        <f t="shared" si="16"/>
        <v>0</v>
      </c>
      <c r="G37" s="35">
        <f t="shared" si="16"/>
        <v>0</v>
      </c>
      <c r="H37" s="35">
        <f>SUM(H32,H33,-H35)</f>
        <v>0</v>
      </c>
      <c r="I37" s="35">
        <f>SUM(I32,I33,-I35)</f>
        <v>0</v>
      </c>
      <c r="J37" s="35">
        <f t="shared" si="16"/>
        <v>0</v>
      </c>
      <c r="K37" s="35">
        <f t="shared" si="16"/>
        <v>0</v>
      </c>
      <c r="M37" s="55"/>
    </row>
    <row r="38" spans="1:14 16383:16383" x14ac:dyDescent="0.45">
      <c r="B38" s="22" t="s">
        <v>50</v>
      </c>
      <c r="C38" s="36">
        <f>C37*$E$2</f>
        <v>0</v>
      </c>
      <c r="D38" s="36">
        <f t="shared" ref="D38:K38" si="17">D37*$E$2</f>
        <v>0</v>
      </c>
      <c r="E38" s="36">
        <f t="shared" si="17"/>
        <v>0</v>
      </c>
      <c r="F38" s="36">
        <f t="shared" si="17"/>
        <v>0</v>
      </c>
      <c r="G38" s="36">
        <f t="shared" si="17"/>
        <v>0</v>
      </c>
      <c r="H38" s="36">
        <f t="shared" si="17"/>
        <v>0</v>
      </c>
      <c r="I38" s="36">
        <f t="shared" si="17"/>
        <v>0</v>
      </c>
      <c r="J38" s="36">
        <f t="shared" si="17"/>
        <v>0</v>
      </c>
      <c r="K38" s="36">
        <f t="shared" si="17"/>
        <v>0</v>
      </c>
      <c r="M38" s="55"/>
      <c r="N38" s="4"/>
    </row>
    <row r="39" spans="1:14 16383:16383" outlineLevel="1" x14ac:dyDescent="0.45">
      <c r="B39" s="24" t="s">
        <v>51</v>
      </c>
      <c r="C39" s="32">
        <f>IFERROR((-C38/C37),0)</f>
        <v>0</v>
      </c>
      <c r="D39" s="32">
        <f t="shared" ref="D39:K39" si="18">IFERROR((-D38/D37),0)</f>
        <v>0</v>
      </c>
      <c r="E39" s="32">
        <f t="shared" si="18"/>
        <v>0</v>
      </c>
      <c r="F39" s="32">
        <f t="shared" si="18"/>
        <v>0</v>
      </c>
      <c r="G39" s="32">
        <f t="shared" si="18"/>
        <v>0</v>
      </c>
      <c r="H39" s="32">
        <f>IFERROR((-H38/H37),0)</f>
        <v>0</v>
      </c>
      <c r="I39" s="32">
        <f>IFERROR((-I38/I37),0)</f>
        <v>0</v>
      </c>
      <c r="J39" s="32">
        <f t="shared" si="18"/>
        <v>0</v>
      </c>
      <c r="K39" s="32">
        <f t="shared" si="18"/>
        <v>0</v>
      </c>
      <c r="M39" s="55"/>
      <c r="N39" s="4"/>
    </row>
    <row r="40" spans="1:14 16383:16383" x14ac:dyDescent="0.45">
      <c r="B40" s="20" t="s">
        <v>52</v>
      </c>
      <c r="C40" s="35">
        <f>C37+C38</f>
        <v>0</v>
      </c>
      <c r="D40" s="35">
        <f t="shared" ref="D40:K40" si="19">D37+D38</f>
        <v>0</v>
      </c>
      <c r="E40" s="35">
        <f t="shared" si="19"/>
        <v>0</v>
      </c>
      <c r="F40" s="35">
        <f t="shared" si="19"/>
        <v>0</v>
      </c>
      <c r="G40" s="35">
        <f t="shared" si="19"/>
        <v>0</v>
      </c>
      <c r="H40" s="35">
        <f>H37+H38</f>
        <v>0</v>
      </c>
      <c r="I40" s="35">
        <f>I37+I38</f>
        <v>0</v>
      </c>
      <c r="J40" s="35">
        <f t="shared" si="19"/>
        <v>0</v>
      </c>
      <c r="K40" s="35">
        <f t="shared" si="19"/>
        <v>0</v>
      </c>
      <c r="M40" s="55"/>
    </row>
    <row r="41" spans="1:14 16383:16383" x14ac:dyDescent="0.45">
      <c r="C41" s="45"/>
      <c r="D41" s="45"/>
      <c r="E41" s="45"/>
      <c r="F41" s="46"/>
      <c r="G41" s="47"/>
      <c r="H41" s="47"/>
      <c r="I41" s="47"/>
      <c r="J41" s="47"/>
      <c r="K41" s="47"/>
    </row>
    <row r="42" spans="1:14 16383:16383" x14ac:dyDescent="0.45">
      <c r="B42" s="18" t="s">
        <v>53</v>
      </c>
      <c r="C42" s="42" t="str" cm="1">
        <f t="array" ref="C42:K42">Years</f>
        <v>2021A</v>
      </c>
      <c r="D42" s="42" t="str">
        <v>2022A</v>
      </c>
      <c r="E42" s="42" t="str">
        <v>2023A</v>
      </c>
      <c r="F42" s="42" t="str">
        <v>2024E</v>
      </c>
      <c r="G42" s="42" t="str">
        <v>2025E</v>
      </c>
      <c r="H42" s="42" t="str">
        <v>2026E</v>
      </c>
      <c r="I42" s="42" t="str">
        <v>2027E</v>
      </c>
      <c r="J42" s="42" t="str">
        <v>2028E</v>
      </c>
      <c r="K42" s="42" t="str">
        <v>2029E</v>
      </c>
      <c r="M42" s="55"/>
    </row>
    <row r="43" spans="1:14 16383:16383" x14ac:dyDescent="0.45">
      <c r="A43" s="5"/>
      <c r="B43" s="19" t="s">
        <v>54</v>
      </c>
      <c r="C43" s="36">
        <f>C32*(1-$E$2)</f>
        <v>0</v>
      </c>
      <c r="D43" s="36">
        <f t="shared" ref="D43:K43" si="20">D32*(1-$E$2)</f>
        <v>0</v>
      </c>
      <c r="E43" s="36">
        <f t="shared" si="20"/>
        <v>0</v>
      </c>
      <c r="F43" s="36">
        <f t="shared" si="20"/>
        <v>0</v>
      </c>
      <c r="G43" s="36">
        <f t="shared" si="20"/>
        <v>0</v>
      </c>
      <c r="H43" s="36">
        <f t="shared" si="20"/>
        <v>0</v>
      </c>
      <c r="I43" s="36">
        <f t="shared" si="20"/>
        <v>0</v>
      </c>
      <c r="J43" s="36">
        <f t="shared" si="20"/>
        <v>0</v>
      </c>
      <c r="K43" s="36">
        <f t="shared" si="20"/>
        <v>0</v>
      </c>
      <c r="L43" s="12"/>
      <c r="M43" s="55"/>
    </row>
    <row r="44" spans="1:14 16383:16383" x14ac:dyDescent="0.45">
      <c r="B44" s="19" t="str">
        <f>B29</f>
        <v xml:space="preserve">Depreciation &amp; Amortization </v>
      </c>
      <c r="C44" s="36">
        <f t="shared" ref="C44:K44" si="21">-C29</f>
        <v>0</v>
      </c>
      <c r="D44" s="36">
        <f t="shared" si="21"/>
        <v>0</v>
      </c>
      <c r="E44" s="36">
        <f t="shared" si="21"/>
        <v>0</v>
      </c>
      <c r="F44" s="36">
        <f t="shared" si="21"/>
        <v>0</v>
      </c>
      <c r="G44" s="36">
        <f t="shared" si="21"/>
        <v>0</v>
      </c>
      <c r="H44" s="36">
        <f>-H29</f>
        <v>0</v>
      </c>
      <c r="I44" s="36">
        <f>-I29</f>
        <v>0</v>
      </c>
      <c r="J44" s="36">
        <f t="shared" si="21"/>
        <v>0</v>
      </c>
      <c r="K44" s="36">
        <f t="shared" si="21"/>
        <v>0</v>
      </c>
      <c r="L44" s="12"/>
      <c r="M44" s="57"/>
    </row>
    <row r="45" spans="1:14 16383:16383" x14ac:dyDescent="0.45">
      <c r="B45" s="27" t="s">
        <v>55</v>
      </c>
      <c r="C45" s="37">
        <f>SUM(C46:C49)</f>
        <v>0</v>
      </c>
      <c r="D45" s="37">
        <f t="shared" ref="D45:K45" si="22">SUM(D46:D49)</f>
        <v>0</v>
      </c>
      <c r="E45" s="37">
        <f t="shared" si="22"/>
        <v>0</v>
      </c>
      <c r="F45" s="37">
        <f t="shared" si="22"/>
        <v>0</v>
      </c>
      <c r="G45" s="37">
        <f t="shared" si="22"/>
        <v>0</v>
      </c>
      <c r="H45" s="37">
        <f>SUM(H46:H49)</f>
        <v>0</v>
      </c>
      <c r="I45" s="37">
        <f>SUM(I46:I49)</f>
        <v>0</v>
      </c>
      <c r="J45" s="37">
        <f t="shared" si="22"/>
        <v>0</v>
      </c>
      <c r="K45" s="37">
        <f t="shared" si="22"/>
        <v>0</v>
      </c>
      <c r="L45" s="12"/>
      <c r="M45" s="57"/>
      <c r="XFC45" s="11"/>
    </row>
    <row r="46" spans="1:14 16383:16383" x14ac:dyDescent="0.45">
      <c r="B46" s="19" t="s">
        <v>56</v>
      </c>
      <c r="C46" s="30"/>
      <c r="D46" s="30"/>
      <c r="E46" s="30"/>
      <c r="F46" s="30"/>
      <c r="G46" s="30"/>
      <c r="H46" s="30"/>
      <c r="I46" s="30"/>
      <c r="J46" s="30"/>
      <c r="K46" s="30"/>
      <c r="L46" s="12"/>
      <c r="M46" s="57"/>
    </row>
    <row r="47" spans="1:14 16383:16383" x14ac:dyDescent="0.45">
      <c r="B47" s="19" t="s">
        <v>57</v>
      </c>
      <c r="C47" s="30"/>
      <c r="D47" s="30"/>
      <c r="E47" s="30"/>
      <c r="F47" s="30"/>
      <c r="G47" s="30"/>
      <c r="H47" s="30"/>
      <c r="I47" s="30"/>
      <c r="J47" s="30"/>
      <c r="K47" s="30"/>
      <c r="L47" s="12"/>
      <c r="M47" s="57"/>
    </row>
    <row r="48" spans="1:14 16383:16383" x14ac:dyDescent="0.45">
      <c r="B48" s="19" t="s">
        <v>58</v>
      </c>
      <c r="C48" s="30"/>
      <c r="D48" s="30"/>
      <c r="E48" s="30"/>
      <c r="F48" s="30"/>
      <c r="G48" s="30"/>
      <c r="H48" s="30"/>
      <c r="I48" s="30"/>
      <c r="J48" s="30"/>
      <c r="K48" s="30"/>
      <c r="L48" s="12"/>
      <c r="M48" s="57"/>
    </row>
    <row r="49" spans="2:15" x14ac:dyDescent="0.45">
      <c r="B49" s="19" t="s">
        <v>59</v>
      </c>
      <c r="C49" s="30"/>
      <c r="D49" s="30"/>
      <c r="E49" s="30"/>
      <c r="F49" s="30"/>
      <c r="G49" s="30"/>
      <c r="H49" s="30"/>
      <c r="I49" s="30"/>
      <c r="J49" s="30"/>
      <c r="K49" s="30"/>
      <c r="L49" s="12"/>
      <c r="M49" s="57"/>
    </row>
    <row r="50" spans="2:15" x14ac:dyDescent="0.45">
      <c r="B50" s="27" t="s">
        <v>60</v>
      </c>
      <c r="C50" s="37">
        <f>SUM(C51:C54)</f>
        <v>0</v>
      </c>
      <c r="D50" s="37">
        <f t="shared" ref="D50" si="23">SUM(D51:D54)</f>
        <v>0</v>
      </c>
      <c r="E50" s="37">
        <f t="shared" ref="E50" si="24">SUM(E51:E54)</f>
        <v>0</v>
      </c>
      <c r="F50" s="37">
        <f t="shared" ref="F50" si="25">SUM(F51:F54)</f>
        <v>0</v>
      </c>
      <c r="G50" s="37">
        <f t="shared" ref="G50" si="26">SUM(G51:G54)</f>
        <v>0</v>
      </c>
      <c r="H50" s="37">
        <f t="shared" ref="H50" si="27">SUM(H51:H54)</f>
        <v>0</v>
      </c>
      <c r="I50" s="37">
        <f t="shared" ref="I50" si="28">SUM(I51:I54)</f>
        <v>0</v>
      </c>
      <c r="J50" s="37">
        <f t="shared" ref="J50" si="29">SUM(J51:J54)</f>
        <v>0</v>
      </c>
      <c r="K50" s="37">
        <f t="shared" ref="K50" si="30">SUM(K51:K54)</f>
        <v>0</v>
      </c>
      <c r="L50" s="12"/>
      <c r="M50" s="57"/>
    </row>
    <row r="51" spans="2:15" x14ac:dyDescent="0.45">
      <c r="B51" s="19" t="s">
        <v>61</v>
      </c>
      <c r="C51" s="30"/>
      <c r="D51" s="30"/>
      <c r="E51" s="30"/>
      <c r="F51" s="30"/>
      <c r="G51" s="30"/>
      <c r="H51" s="30"/>
      <c r="I51" s="30"/>
      <c r="J51" s="30"/>
      <c r="K51" s="30"/>
      <c r="L51" s="12"/>
      <c r="M51" s="57"/>
    </row>
    <row r="52" spans="2:15" x14ac:dyDescent="0.45">
      <c r="B52" s="19" t="s">
        <v>62</v>
      </c>
      <c r="C52" s="30"/>
      <c r="D52" s="30"/>
      <c r="E52" s="30"/>
      <c r="F52" s="30"/>
      <c r="G52" s="30"/>
      <c r="H52" s="30"/>
      <c r="I52" s="30"/>
      <c r="J52" s="30"/>
      <c r="K52" s="30"/>
      <c r="L52" s="12"/>
      <c r="M52" s="57"/>
    </row>
    <row r="53" spans="2:15" x14ac:dyDescent="0.45">
      <c r="B53" s="19" t="s">
        <v>63</v>
      </c>
      <c r="C53" s="30"/>
      <c r="D53" s="30"/>
      <c r="E53" s="30"/>
      <c r="F53" s="30"/>
      <c r="G53" s="30"/>
      <c r="H53" s="30"/>
      <c r="I53" s="30"/>
      <c r="J53" s="30"/>
      <c r="K53" s="30"/>
      <c r="L53" s="12"/>
      <c r="M53" s="57"/>
    </row>
    <row r="54" spans="2:15" x14ac:dyDescent="0.45">
      <c r="B54" s="19" t="s">
        <v>59</v>
      </c>
      <c r="C54" s="30"/>
      <c r="D54" s="30"/>
      <c r="E54" s="30"/>
      <c r="F54" s="30"/>
      <c r="G54" s="30"/>
      <c r="H54" s="30"/>
      <c r="I54" s="30"/>
      <c r="J54" s="30"/>
      <c r="K54" s="30"/>
      <c r="L54" s="12"/>
      <c r="M54" s="57"/>
    </row>
    <row r="55" spans="2:15" x14ac:dyDescent="0.45">
      <c r="B55" s="27" t="s">
        <v>64</v>
      </c>
      <c r="C55" s="37">
        <f>SUM(C46:C49)-SUM(C51:C54)</f>
        <v>0</v>
      </c>
      <c r="D55" s="37">
        <f t="shared" ref="D55:K55" si="31">SUM(D46:D49)-SUM(D51:D54)</f>
        <v>0</v>
      </c>
      <c r="E55" s="37">
        <f t="shared" si="31"/>
        <v>0</v>
      </c>
      <c r="F55" s="37">
        <f t="shared" si="31"/>
        <v>0</v>
      </c>
      <c r="G55" s="37">
        <f t="shared" si="31"/>
        <v>0</v>
      </c>
      <c r="H55" s="37">
        <f>SUM(H46:H49)-SUM(H51:H54)</f>
        <v>0</v>
      </c>
      <c r="I55" s="37">
        <f>SUM(I46:I49)-SUM(I51:I54)</f>
        <v>0</v>
      </c>
      <c r="J55" s="37">
        <f t="shared" si="31"/>
        <v>0</v>
      </c>
      <c r="K55" s="37">
        <f t="shared" si="31"/>
        <v>0</v>
      </c>
      <c r="L55" s="12"/>
      <c r="M55" s="57"/>
    </row>
    <row r="56" spans="2:15" x14ac:dyDescent="0.45">
      <c r="B56" s="19" t="s">
        <v>65</v>
      </c>
      <c r="C56" s="36">
        <f>C55</f>
        <v>0</v>
      </c>
      <c r="D56" s="36">
        <f>C55-D55</f>
        <v>0</v>
      </c>
      <c r="E56" s="36">
        <f t="shared" ref="E56:K56" si="32">D55-E55</f>
        <v>0</v>
      </c>
      <c r="F56" s="36">
        <f t="shared" si="32"/>
        <v>0</v>
      </c>
      <c r="G56" s="36">
        <f t="shared" si="32"/>
        <v>0</v>
      </c>
      <c r="H56" s="36">
        <f>G55-H55</f>
        <v>0</v>
      </c>
      <c r="I56" s="36">
        <f>H55-I55</f>
        <v>0</v>
      </c>
      <c r="J56" s="36">
        <f>I55-J55</f>
        <v>0</v>
      </c>
      <c r="K56" s="36">
        <f t="shared" si="32"/>
        <v>0</v>
      </c>
      <c r="L56" s="12"/>
      <c r="M56" s="55"/>
      <c r="O56" s="6"/>
    </row>
    <row r="57" spans="2:15" x14ac:dyDescent="0.45">
      <c r="B57" s="27" t="s">
        <v>66</v>
      </c>
      <c r="C57" s="38">
        <f>C43+C44+C56</f>
        <v>0</v>
      </c>
      <c r="D57" s="38">
        <f>D43+D44+D56</f>
        <v>0</v>
      </c>
      <c r="E57" s="38">
        <f t="shared" ref="E57:K57" si="33">E43+E44+E56</f>
        <v>0</v>
      </c>
      <c r="F57" s="38">
        <f t="shared" si="33"/>
        <v>0</v>
      </c>
      <c r="G57" s="38">
        <f t="shared" si="33"/>
        <v>0</v>
      </c>
      <c r="H57" s="38">
        <f>H43+H44+H56</f>
        <v>0</v>
      </c>
      <c r="I57" s="38">
        <f>I43+I44+I56</f>
        <v>0</v>
      </c>
      <c r="J57" s="38">
        <f t="shared" si="33"/>
        <v>0</v>
      </c>
      <c r="K57" s="38">
        <f t="shared" si="33"/>
        <v>0</v>
      </c>
      <c r="L57" s="12"/>
      <c r="M57" s="55"/>
    </row>
    <row r="58" spans="2:15" s="3" customFormat="1" x14ac:dyDescent="0.45">
      <c r="B58" s="20"/>
      <c r="C58" s="39"/>
      <c r="D58" s="39"/>
      <c r="E58" s="39"/>
      <c r="F58" s="39"/>
      <c r="G58" s="39"/>
      <c r="H58" s="39"/>
      <c r="I58" s="39"/>
      <c r="J58" s="39"/>
      <c r="K58" s="39"/>
      <c r="L58" s="7"/>
      <c r="M58" s="56"/>
    </row>
    <row r="59" spans="2:15" x14ac:dyDescent="0.45">
      <c r="B59" s="22" t="s">
        <v>67</v>
      </c>
      <c r="C59" s="30"/>
      <c r="D59" s="30"/>
      <c r="E59" s="30"/>
      <c r="F59" s="30"/>
      <c r="G59" s="30"/>
      <c r="H59" s="30"/>
      <c r="I59" s="30"/>
      <c r="J59" s="30"/>
      <c r="K59" s="30"/>
      <c r="M59" s="55" t="s">
        <v>68</v>
      </c>
    </row>
    <row r="60" spans="2:15" x14ac:dyDescent="0.45">
      <c r="B60" s="22" t="s">
        <v>69</v>
      </c>
      <c r="C60" s="30"/>
      <c r="D60" s="30"/>
      <c r="E60" s="30"/>
      <c r="F60" s="30"/>
      <c r="G60" s="30"/>
      <c r="H60" s="30"/>
      <c r="I60" s="30"/>
      <c r="J60" s="30"/>
      <c r="K60" s="30"/>
      <c r="M60" s="55"/>
    </row>
    <row r="61" spans="2:15" x14ac:dyDescent="0.45">
      <c r="B61" s="22" t="s">
        <v>70</v>
      </c>
      <c r="C61" s="30"/>
      <c r="D61" s="30"/>
      <c r="E61" s="30"/>
      <c r="F61" s="30"/>
      <c r="G61" s="30"/>
      <c r="H61" s="30"/>
      <c r="I61" s="30"/>
      <c r="J61" s="30"/>
      <c r="K61" s="30"/>
      <c r="M61" s="55"/>
    </row>
    <row r="62" spans="2:15" x14ac:dyDescent="0.45">
      <c r="B62" s="22" t="s">
        <v>59</v>
      </c>
      <c r="C62" s="30"/>
      <c r="D62" s="30"/>
      <c r="E62" s="30"/>
      <c r="F62" s="30"/>
      <c r="G62" s="30"/>
      <c r="H62" s="30"/>
      <c r="I62" s="30"/>
      <c r="J62" s="30"/>
      <c r="K62" s="30"/>
      <c r="M62" s="55"/>
    </row>
    <row r="63" spans="2:15" x14ac:dyDescent="0.45">
      <c r="B63" s="22" t="s">
        <v>71</v>
      </c>
      <c r="C63" s="30"/>
      <c r="D63" s="30"/>
      <c r="E63" s="30"/>
      <c r="F63" s="30"/>
      <c r="G63" s="30"/>
      <c r="H63" s="30"/>
      <c r="I63" s="30"/>
      <c r="J63" s="30"/>
      <c r="K63" s="30"/>
      <c r="M63" s="55" t="s">
        <v>72</v>
      </c>
    </row>
    <row r="64" spans="2:15" x14ac:dyDescent="0.45">
      <c r="B64" s="20" t="s">
        <v>73</v>
      </c>
      <c r="C64" s="40">
        <f>-(C59+C60+C61+C62)+C63</f>
        <v>0</v>
      </c>
      <c r="D64" s="40">
        <f t="shared" ref="D64:K64" si="34">-(D59+D60+D61+D62)+D63</f>
        <v>0</v>
      </c>
      <c r="E64" s="40">
        <f t="shared" si="34"/>
        <v>0</v>
      </c>
      <c r="F64" s="40">
        <f t="shared" si="34"/>
        <v>0</v>
      </c>
      <c r="G64" s="40">
        <f t="shared" si="34"/>
        <v>0</v>
      </c>
      <c r="H64" s="40">
        <f>-(H59+H60+H61+H62)+H63</f>
        <v>0</v>
      </c>
      <c r="I64" s="40">
        <f>-(I59+I60+I61+I62)+I63</f>
        <v>0</v>
      </c>
      <c r="J64" s="40">
        <f>-(J59+J60+J61+J62)+J63</f>
        <v>0</v>
      </c>
      <c r="K64" s="40">
        <f t="shared" si="34"/>
        <v>0</v>
      </c>
      <c r="M64" s="55"/>
    </row>
    <row r="65" spans="2:13" x14ac:dyDescent="0.45">
      <c r="B65" s="22"/>
      <c r="C65" s="41"/>
      <c r="D65" s="41"/>
      <c r="E65" s="41"/>
      <c r="F65" s="41"/>
      <c r="G65" s="41"/>
      <c r="H65" s="41"/>
      <c r="I65" s="41"/>
      <c r="J65" s="41"/>
      <c r="K65" s="41"/>
      <c r="M65" s="55"/>
    </row>
    <row r="66" spans="2:13" x14ac:dyDescent="0.45">
      <c r="B66" s="22" t="s">
        <v>74</v>
      </c>
      <c r="C66" s="30"/>
      <c r="D66" s="30"/>
      <c r="E66" s="30"/>
      <c r="F66" s="30"/>
      <c r="G66" s="30"/>
      <c r="H66" s="30"/>
      <c r="I66" s="30"/>
      <c r="J66" s="30"/>
      <c r="K66" s="30"/>
      <c r="M66" s="55"/>
    </row>
    <row r="67" spans="2:13" x14ac:dyDescent="0.45">
      <c r="B67" s="22" t="s">
        <v>75</v>
      </c>
      <c r="C67" s="30"/>
      <c r="D67" s="30"/>
      <c r="E67" s="30"/>
      <c r="F67" s="30"/>
      <c r="G67" s="30"/>
      <c r="H67" s="30"/>
      <c r="I67" s="30"/>
      <c r="J67" s="30"/>
      <c r="K67" s="30"/>
      <c r="M67" s="55" t="s">
        <v>76</v>
      </c>
    </row>
    <row r="68" spans="2:13" x14ac:dyDescent="0.45">
      <c r="B68" s="22" t="s">
        <v>77</v>
      </c>
      <c r="C68" s="30"/>
      <c r="D68" s="30"/>
      <c r="E68" s="30"/>
      <c r="F68" s="30"/>
      <c r="G68" s="30"/>
      <c r="H68" s="30"/>
      <c r="I68" s="30"/>
      <c r="J68" s="30"/>
      <c r="K68" s="30"/>
      <c r="M68" s="55"/>
    </row>
    <row r="69" spans="2:13" x14ac:dyDescent="0.45">
      <c r="B69" s="22" t="s">
        <v>78</v>
      </c>
      <c r="C69" s="30"/>
      <c r="D69" s="30"/>
      <c r="E69" s="30"/>
      <c r="F69" s="30"/>
      <c r="G69" s="30"/>
      <c r="H69" s="30"/>
      <c r="I69" s="30"/>
      <c r="J69" s="30"/>
      <c r="K69" s="30"/>
      <c r="M69" s="55"/>
    </row>
    <row r="70" spans="2:13" x14ac:dyDescent="0.45">
      <c r="B70" s="22" t="s">
        <v>79</v>
      </c>
      <c r="C70" s="30"/>
      <c r="D70" s="30"/>
      <c r="E70" s="30"/>
      <c r="F70" s="30"/>
      <c r="G70" s="30"/>
      <c r="H70" s="30"/>
      <c r="I70" s="30"/>
      <c r="J70" s="30"/>
      <c r="K70" s="30"/>
      <c r="M70" s="55"/>
    </row>
    <row r="71" spans="2:13" x14ac:dyDescent="0.45">
      <c r="B71" s="22" t="s">
        <v>80</v>
      </c>
      <c r="C71" s="30"/>
      <c r="D71" s="30"/>
      <c r="E71" s="30"/>
      <c r="F71" s="30"/>
      <c r="G71" s="30"/>
      <c r="H71" s="30"/>
      <c r="I71" s="30"/>
      <c r="J71" s="30"/>
      <c r="K71" s="30"/>
      <c r="M71" s="55" t="s">
        <v>81</v>
      </c>
    </row>
    <row r="72" spans="2:13" x14ac:dyDescent="0.45">
      <c r="B72" s="22" t="s">
        <v>82</v>
      </c>
      <c r="C72" s="30"/>
      <c r="D72" s="30"/>
      <c r="E72" s="30"/>
      <c r="F72" s="30"/>
      <c r="G72" s="30"/>
      <c r="H72" s="30"/>
      <c r="I72" s="30"/>
      <c r="J72" s="30"/>
      <c r="K72" s="30"/>
      <c r="M72" s="55"/>
    </row>
    <row r="73" spans="2:13" x14ac:dyDescent="0.45">
      <c r="B73" s="22" t="s">
        <v>83</v>
      </c>
      <c r="C73" s="30"/>
      <c r="D73" s="30"/>
      <c r="E73" s="30"/>
      <c r="F73" s="30"/>
      <c r="G73" s="30"/>
      <c r="H73" s="30"/>
      <c r="I73" s="30"/>
      <c r="J73" s="30"/>
      <c r="K73" s="30"/>
      <c r="M73" s="55"/>
    </row>
    <row r="74" spans="2:13" x14ac:dyDescent="0.45">
      <c r="B74" s="22" t="s">
        <v>84</v>
      </c>
      <c r="C74" s="30"/>
      <c r="D74" s="30"/>
      <c r="E74" s="30"/>
      <c r="F74" s="30"/>
      <c r="G74" s="30"/>
      <c r="H74" s="30"/>
      <c r="I74" s="30"/>
      <c r="J74" s="30"/>
      <c r="K74" s="30"/>
      <c r="M74" s="55" t="s">
        <v>85</v>
      </c>
    </row>
    <row r="75" spans="2:13" x14ac:dyDescent="0.45">
      <c r="B75" s="22" t="s">
        <v>86</v>
      </c>
      <c r="C75" s="30"/>
      <c r="D75" s="30"/>
      <c r="E75" s="30"/>
      <c r="F75" s="30"/>
      <c r="G75" s="30"/>
      <c r="H75" s="30"/>
      <c r="I75" s="30"/>
      <c r="J75" s="30"/>
      <c r="K75" s="30"/>
      <c r="M75" s="55" t="s">
        <v>85</v>
      </c>
    </row>
    <row r="76" spans="2:13" x14ac:dyDescent="0.45">
      <c r="B76" s="20" t="s">
        <v>87</v>
      </c>
      <c r="C76" s="40">
        <f>C66+C67+C68+C69-C72-C73+C74-C75+C70+C71</f>
        <v>0</v>
      </c>
      <c r="D76" s="40">
        <f>D66+D67+D68+D69-D72-D73+D74-D75+D70+D71</f>
        <v>0</v>
      </c>
      <c r="E76" s="40">
        <f t="shared" ref="E76:J76" si="35">E66+E67+E68+E69-E72-E73+E74-E75+E70+E71</f>
        <v>0</v>
      </c>
      <c r="F76" s="40">
        <f>F66+F67+F68+F69-F72-F73+F74-F75+F70+F71</f>
        <v>0</v>
      </c>
      <c r="G76" s="40">
        <f t="shared" si="35"/>
        <v>0</v>
      </c>
      <c r="H76" s="40">
        <f t="shared" si="35"/>
        <v>0</v>
      </c>
      <c r="I76" s="40">
        <f t="shared" si="35"/>
        <v>0</v>
      </c>
      <c r="J76" s="40">
        <f t="shared" si="35"/>
        <v>0</v>
      </c>
      <c r="K76" s="40">
        <f>K66+K67+K68+K69-K72-K73+K74-K75+K70+K71</f>
        <v>0</v>
      </c>
      <c r="M76" s="55"/>
    </row>
    <row r="77" spans="2:13" x14ac:dyDescent="0.45">
      <c r="B77" s="20"/>
      <c r="C77" s="41"/>
      <c r="D77" s="41"/>
      <c r="E77" s="41"/>
      <c r="F77" s="41"/>
      <c r="G77" s="41"/>
      <c r="H77" s="41"/>
      <c r="I77" s="41"/>
      <c r="J77" s="41"/>
      <c r="K77" s="41"/>
      <c r="M77" s="55"/>
    </row>
    <row r="78" spans="2:13" x14ac:dyDescent="0.45">
      <c r="B78" s="20" t="s">
        <v>88</v>
      </c>
      <c r="C78" s="38">
        <f>C57+C64+C76</f>
        <v>0</v>
      </c>
      <c r="D78" s="38">
        <f t="shared" ref="D78:K78" si="36">D57+D64+D76</f>
        <v>0</v>
      </c>
      <c r="E78" s="38">
        <f t="shared" si="36"/>
        <v>0</v>
      </c>
      <c r="F78" s="38">
        <f t="shared" si="36"/>
        <v>0</v>
      </c>
      <c r="G78" s="38">
        <f t="shared" si="36"/>
        <v>0</v>
      </c>
      <c r="H78" s="38">
        <f>H57+H64+H76</f>
        <v>0</v>
      </c>
      <c r="I78" s="38">
        <f>I57+I64+I76</f>
        <v>0</v>
      </c>
      <c r="J78" s="38">
        <f t="shared" si="36"/>
        <v>0</v>
      </c>
      <c r="K78" s="38">
        <f t="shared" si="36"/>
        <v>0</v>
      </c>
      <c r="M78" s="55"/>
    </row>
    <row r="79" spans="2:13" x14ac:dyDescent="0.45">
      <c r="B79" s="20" t="s">
        <v>89</v>
      </c>
      <c r="C79" s="38">
        <f>C57-C59</f>
        <v>0</v>
      </c>
      <c r="D79" s="38">
        <f t="shared" ref="D79:K79" si="37">D57-D59</f>
        <v>0</v>
      </c>
      <c r="E79" s="38">
        <f t="shared" si="37"/>
        <v>0</v>
      </c>
      <c r="F79" s="38">
        <f t="shared" si="37"/>
        <v>0</v>
      </c>
      <c r="G79" s="38">
        <f t="shared" si="37"/>
        <v>0</v>
      </c>
      <c r="H79" s="38">
        <f>H57-H59</f>
        <v>0</v>
      </c>
      <c r="I79" s="38">
        <f>I57-I59</f>
        <v>0</v>
      </c>
      <c r="J79" s="38">
        <f t="shared" si="37"/>
        <v>0</v>
      </c>
      <c r="K79" s="38">
        <f t="shared" si="37"/>
        <v>0</v>
      </c>
      <c r="M79" s="55"/>
    </row>
    <row r="82" spans="2:13" x14ac:dyDescent="0.45">
      <c r="B82" s="28" t="s">
        <v>90</v>
      </c>
      <c r="C82" s="44" t="str" cm="1">
        <f t="array" ref="C82:K82">Years</f>
        <v>2021A</v>
      </c>
      <c r="D82" s="44" t="str">
        <v>2022A</v>
      </c>
      <c r="E82" s="44" t="str">
        <v>2023A</v>
      </c>
      <c r="F82" s="44" t="str">
        <v>2024E</v>
      </c>
      <c r="G82" s="44" t="str">
        <v>2025E</v>
      </c>
      <c r="H82" s="44" t="str">
        <v>2026E</v>
      </c>
      <c r="I82" s="44" t="str">
        <v>2027E</v>
      </c>
      <c r="J82" s="44" t="str">
        <v>2028E</v>
      </c>
      <c r="K82" s="44" t="str">
        <v>2029E</v>
      </c>
    </row>
    <row r="83" spans="2:13" x14ac:dyDescent="0.45">
      <c r="B83" s="29" t="s">
        <v>91</v>
      </c>
      <c r="C83" s="65"/>
      <c r="D83" s="69"/>
      <c r="E83" s="65"/>
      <c r="F83" s="65"/>
      <c r="G83" s="65"/>
      <c r="H83" s="69"/>
      <c r="I83" s="65"/>
      <c r="J83" s="65"/>
      <c r="K83" s="65"/>
      <c r="M83" s="55" t="s">
        <v>92</v>
      </c>
    </row>
    <row r="84" spans="2:13" x14ac:dyDescent="0.45">
      <c r="B84" s="29" t="s">
        <v>93</v>
      </c>
      <c r="C84" s="66"/>
      <c r="D84" s="66"/>
      <c r="E84" s="66"/>
      <c r="F84" s="66"/>
      <c r="G84" s="66"/>
      <c r="H84" s="66"/>
      <c r="I84" s="66"/>
      <c r="J84" s="66"/>
      <c r="K84" s="66"/>
      <c r="M84" s="55"/>
    </row>
    <row r="85" spans="2:13" x14ac:dyDescent="0.45">
      <c r="B85" s="29" t="s">
        <v>94</v>
      </c>
      <c r="C85" s="67"/>
      <c r="D85" s="67"/>
      <c r="E85" s="67"/>
      <c r="F85" s="67"/>
      <c r="G85" s="67"/>
      <c r="H85" s="67"/>
      <c r="I85" s="67"/>
      <c r="J85" s="67"/>
      <c r="K85" s="67"/>
      <c r="M85" s="55" t="s">
        <v>95</v>
      </c>
    </row>
    <row r="86" spans="2:13" x14ac:dyDescent="0.45">
      <c r="B86" s="29" t="s">
        <v>96</v>
      </c>
      <c r="C86" s="70"/>
      <c r="D86" s="70"/>
      <c r="E86" s="70"/>
      <c r="F86" s="70"/>
      <c r="G86" s="70"/>
      <c r="H86" s="70"/>
      <c r="I86" s="70"/>
      <c r="J86" s="70"/>
      <c r="K86" s="70"/>
      <c r="M86" s="55" t="s">
        <v>97</v>
      </c>
    </row>
    <row r="87" spans="2:13" x14ac:dyDescent="0.45">
      <c r="B87" s="29" t="s">
        <v>98</v>
      </c>
      <c r="C87" s="70"/>
      <c r="D87" s="70"/>
      <c r="E87" s="70"/>
      <c r="F87" s="70"/>
      <c r="G87" s="70"/>
      <c r="H87" s="70"/>
      <c r="I87" s="70"/>
      <c r="J87" s="70"/>
      <c r="K87" s="70"/>
      <c r="M87" s="55" t="s">
        <v>99</v>
      </c>
    </row>
    <row r="88" spans="2:13" x14ac:dyDescent="0.45">
      <c r="B88" s="29" t="s">
        <v>100</v>
      </c>
      <c r="C88" s="70"/>
      <c r="D88" s="70"/>
      <c r="E88" s="70"/>
      <c r="F88" s="70"/>
      <c r="G88" s="70"/>
      <c r="H88" s="70"/>
      <c r="I88" s="70"/>
      <c r="J88" s="70"/>
      <c r="K88" s="70"/>
      <c r="M88" s="55" t="s">
        <v>101</v>
      </c>
    </row>
    <row r="89" spans="2:13" x14ac:dyDescent="0.45">
      <c r="B89" s="29" t="s">
        <v>102</v>
      </c>
      <c r="C89" s="71" t="str">
        <f t="shared" ref="C89:K89" si="38">IFERROR(C12/C86,"")</f>
        <v/>
      </c>
      <c r="D89" s="72" t="str">
        <f t="shared" si="38"/>
        <v/>
      </c>
      <c r="E89" s="72" t="str">
        <f t="shared" si="38"/>
        <v/>
      </c>
      <c r="F89" s="72" t="str">
        <f t="shared" si="38"/>
        <v/>
      </c>
      <c r="G89" s="72" t="str">
        <f t="shared" si="38"/>
        <v/>
      </c>
      <c r="H89" s="72" t="str">
        <f t="shared" si="38"/>
        <v/>
      </c>
      <c r="I89" s="72" t="str">
        <f t="shared" si="38"/>
        <v/>
      </c>
      <c r="J89" s="72" t="str">
        <f t="shared" si="38"/>
        <v/>
      </c>
      <c r="K89" s="72" t="str">
        <f t="shared" si="38"/>
        <v/>
      </c>
      <c r="M89" s="55" t="s">
        <v>103</v>
      </c>
    </row>
    <row r="90" spans="2:13" x14ac:dyDescent="0.45">
      <c r="B90" s="29" t="s">
        <v>104</v>
      </c>
      <c r="C90" s="68"/>
      <c r="D90" s="68"/>
      <c r="E90" s="68"/>
      <c r="F90" s="68"/>
      <c r="G90" s="68"/>
      <c r="H90" s="68"/>
      <c r="I90" s="68"/>
      <c r="J90" s="68"/>
      <c r="K90" s="68"/>
      <c r="M90" s="55" t="s">
        <v>105</v>
      </c>
    </row>
    <row r="91" spans="2:13" x14ac:dyDescent="0.45">
      <c r="B91" s="29" t="s">
        <v>106</v>
      </c>
      <c r="C91" s="73"/>
      <c r="D91" s="73"/>
      <c r="E91" s="73"/>
      <c r="F91" s="73"/>
      <c r="G91" s="73"/>
      <c r="H91" s="73"/>
      <c r="I91" s="73"/>
      <c r="J91" s="73"/>
      <c r="K91" s="73"/>
      <c r="M91" s="55" t="s">
        <v>107</v>
      </c>
    </row>
    <row r="92" spans="2:13" x14ac:dyDescent="0.45">
      <c r="B92" s="29" t="s">
        <v>108</v>
      </c>
      <c r="C92" s="74">
        <v>0</v>
      </c>
      <c r="D92" s="74">
        <f t="shared" ref="D92:K92" si="39">D91*D84</f>
        <v>0</v>
      </c>
      <c r="E92" s="74">
        <f t="shared" si="39"/>
        <v>0</v>
      </c>
      <c r="F92" s="74">
        <f t="shared" si="39"/>
        <v>0</v>
      </c>
      <c r="G92" s="74">
        <f t="shared" si="39"/>
        <v>0</v>
      </c>
      <c r="H92" s="74">
        <f t="shared" si="39"/>
        <v>0</v>
      </c>
      <c r="I92" s="74">
        <f t="shared" si="39"/>
        <v>0</v>
      </c>
      <c r="J92" s="74">
        <f t="shared" si="39"/>
        <v>0</v>
      </c>
      <c r="K92" s="74">
        <f t="shared" si="39"/>
        <v>0</v>
      </c>
      <c r="M92" s="55" t="s">
        <v>109</v>
      </c>
    </row>
    <row r="93" spans="2:13" x14ac:dyDescent="0.45">
      <c r="B93" s="29" t="s">
        <v>110</v>
      </c>
      <c r="C93" s="43">
        <f>C19+C25+C21+C29+C35</f>
        <v>0</v>
      </c>
      <c r="D93" s="43">
        <f>D19+D25+D21+D29+D35</f>
        <v>0</v>
      </c>
      <c r="E93" s="43">
        <f t="shared" ref="E93:K93" si="40">E19+E25+E21+E29+E35</f>
        <v>0</v>
      </c>
      <c r="F93" s="43">
        <f t="shared" si="40"/>
        <v>0</v>
      </c>
      <c r="G93" s="43">
        <f t="shared" si="40"/>
        <v>0</v>
      </c>
      <c r="H93" s="43">
        <f t="shared" si="40"/>
        <v>0</v>
      </c>
      <c r="I93" s="43">
        <f t="shared" si="40"/>
        <v>0</v>
      </c>
      <c r="J93" s="43">
        <f t="shared" si="40"/>
        <v>0</v>
      </c>
      <c r="K93" s="43">
        <f t="shared" si="40"/>
        <v>0</v>
      </c>
      <c r="M93" s="55"/>
    </row>
    <row r="94" spans="2:13" x14ac:dyDescent="0.45">
      <c r="B94" s="29" t="s">
        <v>111</v>
      </c>
      <c r="C94" s="43">
        <f>C15+C23</f>
        <v>0</v>
      </c>
      <c r="D94" s="43">
        <f t="shared" ref="D94:K94" si="41">D15+D23</f>
        <v>0</v>
      </c>
      <c r="E94" s="43">
        <f t="shared" si="41"/>
        <v>0</v>
      </c>
      <c r="F94" s="43">
        <f t="shared" si="41"/>
        <v>0</v>
      </c>
      <c r="G94" s="43">
        <f t="shared" si="41"/>
        <v>0</v>
      </c>
      <c r="H94" s="43">
        <f t="shared" si="41"/>
        <v>0</v>
      </c>
      <c r="I94" s="43">
        <f t="shared" si="41"/>
        <v>0</v>
      </c>
      <c r="J94" s="43">
        <f t="shared" si="41"/>
        <v>0</v>
      </c>
      <c r="K94" s="43">
        <f t="shared" si="41"/>
        <v>0</v>
      </c>
      <c r="M94" s="55"/>
    </row>
    <row r="95" spans="2:13" ht="18.649999999999999" customHeight="1" x14ac:dyDescent="0.45">
      <c r="B95" s="29" t="s">
        <v>112</v>
      </c>
      <c r="C95" s="43">
        <f>C78/12</f>
        <v>0</v>
      </c>
      <c r="D95" s="43">
        <f t="shared" ref="D95:I95" si="42">D78/12</f>
        <v>0</v>
      </c>
      <c r="E95" s="43">
        <f t="shared" si="42"/>
        <v>0</v>
      </c>
      <c r="F95" s="43">
        <f t="shared" si="42"/>
        <v>0</v>
      </c>
      <c r="G95" s="43">
        <f t="shared" si="42"/>
        <v>0</v>
      </c>
      <c r="H95" s="43">
        <f t="shared" si="42"/>
        <v>0</v>
      </c>
      <c r="I95" s="43">
        <f t="shared" si="42"/>
        <v>0</v>
      </c>
      <c r="J95" s="43">
        <f>J78/12</f>
        <v>0</v>
      </c>
      <c r="K95" s="43">
        <f>K78/12</f>
        <v>0</v>
      </c>
      <c r="M95" s="2"/>
    </row>
    <row r="96" spans="2:13" x14ac:dyDescent="0.45">
      <c r="M96" s="2"/>
    </row>
    <row r="97" spans="13:13" x14ac:dyDescent="0.45">
      <c r="M97" s="2"/>
    </row>
  </sheetData>
  <mergeCells count="4">
    <mergeCell ref="C7:D7"/>
    <mergeCell ref="C1:E1"/>
    <mergeCell ref="C2:D2"/>
    <mergeCell ref="C3: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A6019-7876-455D-B160-AAA0DDE2064C}">
  <dimension ref="B1:AM66"/>
  <sheetViews>
    <sheetView showGridLines="0" zoomScale="45" zoomScaleNormal="45" workbookViewId="0">
      <selection activeCell="N10" sqref="N10"/>
    </sheetView>
  </sheetViews>
  <sheetFormatPr defaultColWidth="11.453125" defaultRowHeight="14.5" x14ac:dyDescent="0.35"/>
  <cols>
    <col min="1" max="1" width="2.6328125" style="117" customWidth="1"/>
    <col min="2" max="2" width="20.453125" style="117" customWidth="1"/>
    <col min="3" max="3" width="16.453125" style="117" customWidth="1"/>
    <col min="4" max="4" width="20.36328125" style="117" bestFit="1" customWidth="1"/>
    <col min="5" max="5" width="20.36328125" style="117" customWidth="1"/>
    <col min="6" max="7" width="25.08984375" style="117" bestFit="1" customWidth="1"/>
    <col min="8" max="8" width="39.453125" style="117" bestFit="1" customWidth="1"/>
    <col min="9" max="10" width="25.08984375" style="117" bestFit="1" customWidth="1"/>
    <col min="11" max="11" width="39.453125" style="117" bestFit="1" customWidth="1"/>
    <col min="12" max="13" width="25.08984375" style="117" bestFit="1" customWidth="1"/>
    <col min="14" max="14" width="39.453125" style="117" bestFit="1" customWidth="1"/>
    <col min="15" max="15" width="30.453125" style="117" bestFit="1" customWidth="1"/>
    <col min="16" max="16" width="25.08984375" style="117" bestFit="1" customWidth="1"/>
    <col min="17" max="17" width="39.453125" style="117" bestFit="1" customWidth="1"/>
    <col min="18" max="18" width="25.08984375" style="117" customWidth="1"/>
    <col min="19" max="19" width="24.90625" style="118" bestFit="1" customWidth="1"/>
    <col min="20" max="20" width="23.08984375" style="117" bestFit="1" customWidth="1"/>
    <col min="21" max="21" width="20.453125" style="117" bestFit="1" customWidth="1"/>
    <col min="22" max="22" width="24" style="117" bestFit="1" customWidth="1"/>
    <col min="23" max="27" width="16.453125" style="117" hidden="1" customWidth="1"/>
    <col min="28" max="28" width="11.453125" style="117"/>
    <col min="29" max="31" width="11.453125" style="117" hidden="1" customWidth="1"/>
    <col min="32" max="16384" width="11.453125" style="117"/>
  </cols>
  <sheetData>
    <row r="1" spans="2:20" ht="15" thickBot="1" x14ac:dyDescent="0.4"/>
    <row r="2" spans="2:20" ht="19" thickBot="1" x14ac:dyDescent="0.4">
      <c r="B2" s="218" t="s">
        <v>1</v>
      </c>
      <c r="C2" s="219"/>
      <c r="D2" s="220" t="s">
        <v>113</v>
      </c>
      <c r="E2" s="221"/>
      <c r="F2" s="221"/>
      <c r="G2" s="221"/>
      <c r="H2" s="221"/>
      <c r="I2" s="221"/>
      <c r="J2" s="221"/>
      <c r="K2" s="221"/>
      <c r="L2" s="221"/>
      <c r="M2" s="221"/>
      <c r="N2" s="221"/>
      <c r="O2" s="221"/>
      <c r="P2" s="221"/>
      <c r="Q2" s="221"/>
      <c r="R2" s="221"/>
      <c r="S2" s="221"/>
    </row>
    <row r="3" spans="2:20" ht="24.75" customHeight="1" thickBot="1" x14ac:dyDescent="0.4">
      <c r="B3" s="216" t="s">
        <v>3</v>
      </c>
      <c r="C3" s="217"/>
      <c r="D3" s="222"/>
      <c r="E3" s="223"/>
      <c r="F3" s="223"/>
      <c r="G3" s="223"/>
      <c r="H3" s="223"/>
      <c r="I3" s="223"/>
      <c r="J3" s="223"/>
      <c r="K3" s="223"/>
      <c r="L3" s="223"/>
      <c r="M3" s="223"/>
      <c r="N3" s="223"/>
      <c r="O3" s="223"/>
      <c r="P3" s="223"/>
      <c r="Q3" s="223"/>
      <c r="R3" s="223"/>
      <c r="S3" s="223"/>
    </row>
    <row r="4" spans="2:20" ht="24" thickBot="1" x14ac:dyDescent="0.6">
      <c r="B4" s="119"/>
      <c r="C4" s="119"/>
      <c r="D4" s="119"/>
      <c r="E4" s="119"/>
      <c r="F4" s="119"/>
      <c r="G4" s="119"/>
      <c r="H4" s="119"/>
      <c r="I4" s="119"/>
      <c r="J4" s="119"/>
      <c r="K4" s="119"/>
      <c r="L4" s="119"/>
      <c r="M4" s="119"/>
      <c r="N4" s="119"/>
      <c r="O4" s="119"/>
      <c r="P4" s="119"/>
      <c r="Q4" s="119"/>
      <c r="R4" s="119"/>
      <c r="S4" s="119"/>
    </row>
    <row r="5" spans="2:20" ht="14.4" customHeight="1" x14ac:dyDescent="0.35">
      <c r="B5" s="120" t="s">
        <v>114</v>
      </c>
      <c r="C5" s="121">
        <f>C6+SUM(R27:R62)</f>
        <v>0</v>
      </c>
      <c r="H5" s="115"/>
      <c r="I5" s="115"/>
      <c r="K5" s="115"/>
      <c r="L5" s="115"/>
      <c r="O5" s="118"/>
      <c r="S5" s="117"/>
    </row>
    <row r="6" spans="2:20" ht="15" thickBot="1" x14ac:dyDescent="0.4">
      <c r="B6" s="122" t="s">
        <v>115</v>
      </c>
      <c r="C6" s="123">
        <f>SUM(S27:S62)</f>
        <v>0</v>
      </c>
      <c r="K6" s="115"/>
      <c r="L6" s="115"/>
      <c r="O6" s="118"/>
      <c r="S6" s="117"/>
    </row>
    <row r="7" spans="2:20" x14ac:dyDescent="0.35">
      <c r="K7" s="116"/>
      <c r="L7" s="116"/>
      <c r="O7" s="118"/>
      <c r="S7" s="117"/>
    </row>
    <row r="8" spans="2:20" x14ac:dyDescent="0.35">
      <c r="K8" s="124"/>
      <c r="L8" s="124"/>
      <c r="O8" s="118"/>
      <c r="S8" s="117"/>
    </row>
    <row r="9" spans="2:20" customFormat="1" x14ac:dyDescent="0.35"/>
    <row r="10" spans="2:20" customFormat="1" x14ac:dyDescent="0.35"/>
    <row r="11" spans="2:20" customFormat="1" x14ac:dyDescent="0.35"/>
    <row r="12" spans="2:20" customFormat="1" ht="15" thickBot="1" x14ac:dyDescent="0.4"/>
    <row r="13" spans="2:20" customFormat="1" ht="16.5" thickTop="1" x14ac:dyDescent="0.4">
      <c r="F13" s="224" t="s">
        <v>234</v>
      </c>
      <c r="G13" s="225"/>
      <c r="H13" s="226"/>
      <c r="I13" s="224" t="s">
        <v>233</v>
      </c>
      <c r="J13" s="225"/>
      <c r="K13" s="226"/>
      <c r="L13" s="224" t="s">
        <v>235</v>
      </c>
      <c r="M13" s="225"/>
      <c r="N13" s="226"/>
      <c r="O13" s="224" t="s">
        <v>236</v>
      </c>
      <c r="P13" s="225"/>
      <c r="Q13" s="226"/>
    </row>
    <row r="14" spans="2:20" ht="15" thickBot="1" x14ac:dyDescent="0.4">
      <c r="F14" s="125"/>
      <c r="H14" s="126"/>
      <c r="I14" s="127"/>
      <c r="J14" s="124"/>
      <c r="K14" s="126"/>
      <c r="L14" s="127"/>
      <c r="M14" s="124"/>
      <c r="N14" s="128"/>
      <c r="O14" s="127"/>
      <c r="P14" s="124"/>
      <c r="Q14" s="129"/>
      <c r="S14" s="130"/>
    </row>
    <row r="15" spans="2:20" x14ac:dyDescent="0.35">
      <c r="F15" s="131" t="s">
        <v>239</v>
      </c>
      <c r="G15" s="132"/>
      <c r="I15" s="133" t="str">
        <f>F15</f>
        <v>Pre-Money Valuation</v>
      </c>
      <c r="J15" s="134"/>
      <c r="L15" s="133" t="str">
        <f>I15</f>
        <v>Pre-Money Valuation</v>
      </c>
      <c r="M15" s="134"/>
      <c r="O15" s="133" t="str">
        <f>L15</f>
        <v>Pre-Money Valuation</v>
      </c>
      <c r="P15" s="134"/>
      <c r="Q15" s="128"/>
      <c r="S15" s="117"/>
      <c r="T15" s="135"/>
    </row>
    <row r="16" spans="2:20" x14ac:dyDescent="0.35">
      <c r="F16" s="136" t="s">
        <v>243</v>
      </c>
      <c r="G16" s="139">
        <f>SUM(G27:G62)</f>
        <v>0</v>
      </c>
      <c r="I16" s="136" t="s">
        <v>243</v>
      </c>
      <c r="J16" s="140">
        <f>SUM(J27:J62)</f>
        <v>0</v>
      </c>
      <c r="L16" s="138" t="str">
        <f>I16</f>
        <v>Amount raised</v>
      </c>
      <c r="M16" s="140">
        <f>SUM(M27:M62)</f>
        <v>0</v>
      </c>
      <c r="O16" s="138" t="str">
        <f>L16</f>
        <v>Amount raised</v>
      </c>
      <c r="P16" s="140">
        <f>SUM(P27:P62)</f>
        <v>0</v>
      </c>
      <c r="Q16" s="128"/>
      <c r="S16" s="117"/>
      <c r="T16" s="135"/>
    </row>
    <row r="17" spans="2:39" x14ac:dyDescent="0.35">
      <c r="F17" s="136" t="s">
        <v>240</v>
      </c>
      <c r="G17" s="139">
        <f>G16+G15</f>
        <v>0</v>
      </c>
      <c r="I17" s="138" t="str">
        <f t="shared" ref="I17:I20" si="0">F17</f>
        <v>Post-Money Valuation</v>
      </c>
      <c r="J17" s="140">
        <f>J16+J15</f>
        <v>0</v>
      </c>
      <c r="L17" s="138" t="str">
        <f t="shared" ref="L17:L24" si="1">I17</f>
        <v>Post-Money Valuation</v>
      </c>
      <c r="M17" s="140">
        <f>M16+M15</f>
        <v>0</v>
      </c>
      <c r="O17" s="138" t="str">
        <f t="shared" ref="O17:O24" si="2">L17</f>
        <v>Post-Money Valuation</v>
      </c>
      <c r="P17" s="140">
        <f>P16+P15</f>
        <v>0</v>
      </c>
      <c r="Q17" s="128"/>
      <c r="S17" s="117"/>
      <c r="T17" s="135"/>
    </row>
    <row r="18" spans="2:39" x14ac:dyDescent="0.35">
      <c r="F18" s="136" t="s">
        <v>241</v>
      </c>
      <c r="G18" s="141"/>
      <c r="I18" s="138" t="str">
        <f t="shared" si="0"/>
        <v>Shares Outstanding</v>
      </c>
      <c r="J18" s="195">
        <f>F63</f>
        <v>0</v>
      </c>
      <c r="L18" s="138" t="str">
        <f t="shared" si="1"/>
        <v>Shares Outstanding</v>
      </c>
      <c r="M18" s="195">
        <f>I63</f>
        <v>0</v>
      </c>
      <c r="O18" s="138" t="str">
        <f t="shared" si="2"/>
        <v>Shares Outstanding</v>
      </c>
      <c r="P18" s="195">
        <f>L63</f>
        <v>0</v>
      </c>
      <c r="Q18" s="128"/>
      <c r="R18"/>
      <c r="S18" s="117"/>
      <c r="T18" s="135"/>
    </row>
    <row r="19" spans="2:39" x14ac:dyDescent="0.35">
      <c r="F19" s="136" t="s">
        <v>238</v>
      </c>
      <c r="G19" s="193" t="e">
        <f>G15/G18</f>
        <v>#DIV/0!</v>
      </c>
      <c r="I19" s="138" t="str">
        <f t="shared" si="0"/>
        <v>Price Per Share</v>
      </c>
      <c r="J19" s="140" t="e">
        <f>J15/J18</f>
        <v>#DIV/0!</v>
      </c>
      <c r="L19" s="138" t="str">
        <f t="shared" si="1"/>
        <v>Price Per Share</v>
      </c>
      <c r="M19" s="194" t="e">
        <f>M15/M18</f>
        <v>#DIV/0!</v>
      </c>
      <c r="O19" s="138" t="str">
        <f t="shared" si="2"/>
        <v>Price Per Share</v>
      </c>
      <c r="P19" s="194" t="e">
        <f>P15/P18</f>
        <v>#DIV/0!</v>
      </c>
      <c r="Q19" s="128"/>
      <c r="R19"/>
      <c r="S19" s="117"/>
      <c r="T19" s="135"/>
    </row>
    <row r="20" spans="2:39" x14ac:dyDescent="0.35">
      <c r="F20" s="136" t="s">
        <v>237</v>
      </c>
      <c r="G20" s="143">
        <f>COUNTIFS(B27:B62,"&lt;&gt;",F27:F62,"&lt;&gt;")</f>
        <v>0</v>
      </c>
      <c r="I20" s="138" t="str">
        <f t="shared" si="0"/>
        <v>Number of Investors</v>
      </c>
      <c r="J20" s="144">
        <f>COUNTIFS(B27:B62,"&lt;&gt;",I27:I62,"&lt;&gt;")</f>
        <v>0</v>
      </c>
      <c r="L20" s="138" t="str">
        <f t="shared" si="1"/>
        <v>Number of Investors</v>
      </c>
      <c r="M20" s="144">
        <f>COUNTIFS(B27:B62,"&lt;&gt;",L27:L62,"&lt;&gt;")</f>
        <v>0</v>
      </c>
      <c r="O20" s="138" t="str">
        <f t="shared" si="2"/>
        <v>Number of Investors</v>
      </c>
      <c r="P20" s="144">
        <f>COUNTIFS(B27:B62,"&lt;&gt;",O27:O62,"&lt;&gt;")</f>
        <v>0</v>
      </c>
      <c r="Q20" s="128"/>
      <c r="R20"/>
      <c r="S20" s="214" t="s">
        <v>242</v>
      </c>
      <c r="T20" s="215"/>
    </row>
    <row r="21" spans="2:39" x14ac:dyDescent="0.35">
      <c r="F21" s="136" t="s">
        <v>247</v>
      </c>
      <c r="G21" s="192"/>
      <c r="I21" s="138" t="str">
        <f>F21</f>
        <v>Convertible Amount</v>
      </c>
      <c r="J21" s="192"/>
      <c r="L21" s="138" t="str">
        <f t="shared" si="1"/>
        <v>Convertible Amount</v>
      </c>
      <c r="M21" s="192"/>
      <c r="O21" s="138" t="str">
        <f t="shared" si="2"/>
        <v>Convertible Amount</v>
      </c>
      <c r="P21" s="192"/>
      <c r="Q21" s="128"/>
      <c r="R21"/>
      <c r="S21" s="145"/>
      <c r="T21" s="146"/>
    </row>
    <row r="22" spans="2:39" x14ac:dyDescent="0.35">
      <c r="F22" s="136" t="s">
        <v>248</v>
      </c>
      <c r="G22" s="137"/>
      <c r="I22" s="138" t="str">
        <f>F22</f>
        <v>Convertible Price</v>
      </c>
      <c r="J22" s="137"/>
      <c r="L22" s="138" t="str">
        <f t="shared" si="1"/>
        <v>Convertible Price</v>
      </c>
      <c r="M22" s="137"/>
      <c r="O22" s="138" t="str">
        <f t="shared" si="2"/>
        <v>Convertible Price</v>
      </c>
      <c r="P22" s="137"/>
      <c r="Q22" s="128"/>
      <c r="R22"/>
      <c r="S22" s="145"/>
      <c r="T22" s="146"/>
    </row>
    <row r="23" spans="2:39" x14ac:dyDescent="0.35">
      <c r="F23" s="136" t="s">
        <v>249</v>
      </c>
      <c r="G23" s="139" t="e">
        <f>G21/G22</f>
        <v>#DIV/0!</v>
      </c>
      <c r="I23" s="138" t="str">
        <f>F23</f>
        <v>Shares Acquired</v>
      </c>
      <c r="J23" s="193" t="e">
        <f>J21/J22</f>
        <v>#DIV/0!</v>
      </c>
      <c r="L23" s="138" t="str">
        <f t="shared" si="1"/>
        <v>Shares Acquired</v>
      </c>
      <c r="M23" s="139" t="e">
        <f>M21/M22</f>
        <v>#DIV/0!</v>
      </c>
      <c r="O23" s="138" t="str">
        <f t="shared" si="2"/>
        <v>Shares Acquired</v>
      </c>
      <c r="P23" s="193" t="e">
        <f>P21/P22</f>
        <v>#DIV/0!</v>
      </c>
      <c r="Q23" s="128"/>
      <c r="R23"/>
      <c r="S23" s="145"/>
      <c r="T23" s="146"/>
    </row>
    <row r="24" spans="2:39" x14ac:dyDescent="0.35">
      <c r="F24" s="136" t="s">
        <v>250</v>
      </c>
      <c r="G24" s="192"/>
      <c r="I24" s="138" t="str">
        <f>F24</f>
        <v>Post Conversion Ownership</v>
      </c>
      <c r="J24" s="192"/>
      <c r="L24" s="138" t="str">
        <f t="shared" si="1"/>
        <v>Post Conversion Ownership</v>
      </c>
      <c r="M24" s="192"/>
      <c r="O24" s="138" t="str">
        <f t="shared" si="2"/>
        <v>Post Conversion Ownership</v>
      </c>
      <c r="P24" s="192"/>
      <c r="Q24" s="128"/>
      <c r="R24"/>
      <c r="S24" s="227" t="s">
        <v>116</v>
      </c>
      <c r="T24" s="228"/>
    </row>
    <row r="25" spans="2:39" ht="15" thickBot="1" x14ac:dyDescent="0.4">
      <c r="F25" s="125"/>
      <c r="G25" s="141"/>
      <c r="I25" s="138"/>
      <c r="J25" s="142"/>
      <c r="L25" s="147"/>
      <c r="M25" s="148"/>
      <c r="O25" s="138"/>
      <c r="P25" s="142"/>
      <c r="Q25" s="128"/>
      <c r="R25"/>
      <c r="S25" s="229" cm="1">
        <f t="array" ref="S25">IF(OR(ISNUMBER(SEARCH("Founder", C27:C62)), ISNUMBER(SEARCH("Co-Founder", C27:C62))), SUMIF(C27:C62, "Founder",P27:P62) + SUMIF(C27:C62, "Co-Founder",P27:P62), 0)</f>
        <v>0</v>
      </c>
      <c r="T25" s="230"/>
    </row>
    <row r="26" spans="2:39" ht="15" thickBot="1" x14ac:dyDescent="0.4">
      <c r="B26" s="149" t="s">
        <v>118</v>
      </c>
      <c r="C26" s="150" t="s">
        <v>119</v>
      </c>
      <c r="D26" s="151" t="s">
        <v>120</v>
      </c>
      <c r="E26" s="191" t="s">
        <v>245</v>
      </c>
      <c r="F26" s="187" t="s">
        <v>244</v>
      </c>
      <c r="G26" s="150" t="str">
        <f>F13&amp;" Investment"</f>
        <v>Pre-Seed Stage Investment</v>
      </c>
      <c r="H26" s="153" t="s">
        <v>246</v>
      </c>
      <c r="I26" s="152" t="s">
        <v>244</v>
      </c>
      <c r="J26" s="150" t="str">
        <f>I13&amp;" Investment"</f>
        <v>Seed Stage Investment</v>
      </c>
      <c r="K26" s="153" t="str">
        <f>H26</f>
        <v>% Fully Diluted Ownership (With Convertibles)</v>
      </c>
      <c r="L26" s="152" t="s">
        <v>244</v>
      </c>
      <c r="M26" s="150" t="str">
        <f>L13&amp;" Investment"</f>
        <v>Series A Stage Investment</v>
      </c>
      <c r="N26" s="153" t="str">
        <f>K26</f>
        <v>% Fully Diluted Ownership (With Convertibles)</v>
      </c>
      <c r="O26" s="152" t="str">
        <f>L26</f>
        <v>Newly issued shares</v>
      </c>
      <c r="P26" s="150" t="str">
        <f>O13&amp;" Investment"</f>
        <v>Series B Stage Investment</v>
      </c>
      <c r="Q26" s="153" t="str">
        <f>N26</f>
        <v>% Fully Diluted Ownership (With Convertibles)</v>
      </c>
      <c r="R26"/>
      <c r="S26" s="154" t="s">
        <v>121</v>
      </c>
      <c r="T26" s="155" t="s">
        <v>117</v>
      </c>
      <c r="V26" s="156" t="s">
        <v>122</v>
      </c>
      <c r="W26" s="156" t="s">
        <v>123</v>
      </c>
      <c r="X26" s="157"/>
      <c r="Y26" s="157"/>
      <c r="Z26" s="157"/>
      <c r="AA26" s="157"/>
      <c r="AB26" s="157"/>
    </row>
    <row r="27" spans="2:39" x14ac:dyDescent="0.35">
      <c r="B27" s="158"/>
      <c r="C27" s="159"/>
      <c r="D27" s="160"/>
      <c r="E27" s="159"/>
      <c r="F27" s="188"/>
      <c r="G27" s="162"/>
      <c r="H27" s="203" t="e">
        <f>($F$63)/F27</f>
        <v>#DIV/0!</v>
      </c>
      <c r="I27" s="161"/>
      <c r="J27" s="163"/>
      <c r="K27" s="197" t="e">
        <f>($J$18+$I$63)/I27</f>
        <v>#DIV/0!</v>
      </c>
      <c r="L27" s="161"/>
      <c r="M27" s="164"/>
      <c r="N27" s="196" t="e">
        <f>($M$18+$L$63)/L27</f>
        <v>#DIV/0!</v>
      </c>
      <c r="O27" s="161"/>
      <c r="P27" s="164"/>
      <c r="Q27" s="196" t="e">
        <f>($P$18+$O$63)/O27</f>
        <v>#DIV/0!</v>
      </c>
      <c r="R27"/>
      <c r="S27" s="165">
        <f>O27</f>
        <v>0</v>
      </c>
      <c r="T27" s="166">
        <f>P27</f>
        <v>0</v>
      </c>
      <c r="V27" s="117" t="s">
        <v>125</v>
      </c>
      <c r="W27" s="118">
        <f t="shared" ref="W27:W47" si="3">SUMIFS($T$27:$T$62,$C$27:$C$62,AD28)</f>
        <v>0</v>
      </c>
      <c r="X27" s="118"/>
      <c r="Y27" s="118"/>
      <c r="AA27" s="118"/>
      <c r="AB27" s="118"/>
      <c r="AD27" s="167" t="s">
        <v>126</v>
      </c>
      <c r="AF27" s="167" t="s">
        <v>127</v>
      </c>
    </row>
    <row r="28" spans="2:39" x14ac:dyDescent="0.35">
      <c r="B28" s="168"/>
      <c r="C28" s="169"/>
      <c r="D28" s="170"/>
      <c r="E28" s="169"/>
      <c r="F28" s="189"/>
      <c r="G28" s="172"/>
      <c r="H28" s="203" t="e">
        <f t="shared" ref="H28:H62" si="4">($F$63)/F28</f>
        <v>#DIV/0!</v>
      </c>
      <c r="I28" s="171"/>
      <c r="J28" s="173"/>
      <c r="K28" s="197" t="e">
        <f t="shared" ref="K28:K62" si="5">($J$18+$I$63)/I28</f>
        <v>#DIV/0!</v>
      </c>
      <c r="L28" s="171"/>
      <c r="M28" s="174"/>
      <c r="N28" s="196" t="e">
        <f t="shared" ref="N28:N62" si="6">($M$18+$L$63)/L28</f>
        <v>#DIV/0!</v>
      </c>
      <c r="O28" s="171"/>
      <c r="P28" s="174"/>
      <c r="Q28" s="196" t="e">
        <f t="shared" ref="Q28:Q62" si="7">($P$18+$O$63)/O28</f>
        <v>#DIV/0!</v>
      </c>
      <c r="R28"/>
      <c r="S28" s="165">
        <f t="shared" ref="S28:S62" si="8">O28</f>
        <v>0</v>
      </c>
      <c r="T28" s="166">
        <f t="shared" ref="T28:T62" si="9">P28</f>
        <v>0</v>
      </c>
      <c r="V28" s="117" t="s">
        <v>128</v>
      </c>
      <c r="W28" s="118">
        <f t="shared" si="3"/>
        <v>0</v>
      </c>
      <c r="X28" s="118"/>
      <c r="Y28" s="118"/>
      <c r="AA28" s="118"/>
      <c r="AB28" s="118"/>
      <c r="AD28" s="13" t="s">
        <v>129</v>
      </c>
      <c r="AF28" s="117" t="s">
        <v>130</v>
      </c>
    </row>
    <row r="29" spans="2:39" x14ac:dyDescent="0.35">
      <c r="B29" s="168"/>
      <c r="C29" s="169"/>
      <c r="D29" s="170"/>
      <c r="E29" s="169"/>
      <c r="F29" s="189"/>
      <c r="G29" s="172"/>
      <c r="H29" s="203" t="e">
        <f t="shared" si="4"/>
        <v>#DIV/0!</v>
      </c>
      <c r="I29" s="171"/>
      <c r="J29" s="173"/>
      <c r="K29" s="197" t="e">
        <f t="shared" si="5"/>
        <v>#DIV/0!</v>
      </c>
      <c r="L29" s="171"/>
      <c r="M29" s="174"/>
      <c r="N29" s="196" t="e">
        <f t="shared" si="6"/>
        <v>#DIV/0!</v>
      </c>
      <c r="O29" s="171"/>
      <c r="P29" s="174"/>
      <c r="Q29" s="196" t="e">
        <f t="shared" si="7"/>
        <v>#DIV/0!</v>
      </c>
      <c r="R29"/>
      <c r="S29" s="165">
        <f t="shared" si="8"/>
        <v>0</v>
      </c>
      <c r="T29" s="166">
        <f t="shared" si="9"/>
        <v>0</v>
      </c>
      <c r="V29" s="117" t="s">
        <v>131</v>
      </c>
      <c r="W29" s="118">
        <f t="shared" si="3"/>
        <v>0</v>
      </c>
      <c r="X29" s="118"/>
      <c r="Y29" s="118"/>
      <c r="AA29" s="118"/>
      <c r="AB29" s="118"/>
      <c r="AD29" s="13" t="s">
        <v>132</v>
      </c>
      <c r="AF29" s="117" t="s">
        <v>124</v>
      </c>
    </row>
    <row r="30" spans="2:39" x14ac:dyDescent="0.35">
      <c r="B30" s="168"/>
      <c r="C30" s="169"/>
      <c r="D30" s="170"/>
      <c r="E30" s="169"/>
      <c r="F30" s="189"/>
      <c r="G30" s="172"/>
      <c r="H30" s="203" t="e">
        <f t="shared" si="4"/>
        <v>#DIV/0!</v>
      </c>
      <c r="I30" s="171"/>
      <c r="J30" s="173"/>
      <c r="K30" s="197" t="e">
        <f t="shared" si="5"/>
        <v>#DIV/0!</v>
      </c>
      <c r="L30" s="171"/>
      <c r="M30" s="174"/>
      <c r="N30" s="196" t="e">
        <f t="shared" si="6"/>
        <v>#DIV/0!</v>
      </c>
      <c r="O30" s="171"/>
      <c r="P30" s="174"/>
      <c r="Q30" s="196" t="e">
        <f t="shared" si="7"/>
        <v>#DIV/0!</v>
      </c>
      <c r="R30"/>
      <c r="S30" s="165">
        <f t="shared" si="8"/>
        <v>0</v>
      </c>
      <c r="T30" s="166">
        <f t="shared" si="9"/>
        <v>0</v>
      </c>
      <c r="V30" s="117" t="s">
        <v>133</v>
      </c>
      <c r="W30" s="118">
        <f t="shared" si="3"/>
        <v>0</v>
      </c>
      <c r="X30" s="118"/>
      <c r="Y30" s="118"/>
      <c r="AA30" s="118"/>
      <c r="AB30" s="118"/>
      <c r="AD30" s="117" t="s">
        <v>134</v>
      </c>
      <c r="AF30" s="117" t="s">
        <v>135</v>
      </c>
    </row>
    <row r="31" spans="2:39" ht="18.5" x14ac:dyDescent="0.35">
      <c r="B31" s="168"/>
      <c r="C31" s="169"/>
      <c r="D31" s="170"/>
      <c r="E31" s="169"/>
      <c r="F31" s="189"/>
      <c r="G31" s="172"/>
      <c r="H31" s="203" t="e">
        <f t="shared" si="4"/>
        <v>#DIV/0!</v>
      </c>
      <c r="I31" s="171"/>
      <c r="J31" s="173"/>
      <c r="K31" s="197" t="e">
        <f t="shared" si="5"/>
        <v>#DIV/0!</v>
      </c>
      <c r="L31" s="171"/>
      <c r="M31" s="174"/>
      <c r="N31" s="196" t="e">
        <f t="shared" si="6"/>
        <v>#DIV/0!</v>
      </c>
      <c r="O31" s="171"/>
      <c r="P31" s="174"/>
      <c r="Q31" s="196" t="e">
        <f t="shared" si="7"/>
        <v>#DIV/0!</v>
      </c>
      <c r="R31"/>
      <c r="S31" s="165">
        <f t="shared" si="8"/>
        <v>0</v>
      </c>
      <c r="T31" s="166">
        <f t="shared" si="9"/>
        <v>0</v>
      </c>
      <c r="V31" s="117" t="s">
        <v>136</v>
      </c>
      <c r="W31" s="118">
        <f t="shared" si="3"/>
        <v>0</v>
      </c>
      <c r="X31" s="118"/>
      <c r="Y31" s="118"/>
      <c r="AA31" s="118"/>
      <c r="AB31" s="118"/>
      <c r="AD31" s="13" t="s">
        <v>137</v>
      </c>
      <c r="AF31" s="117" t="s">
        <v>138</v>
      </c>
      <c r="AL31" s="213"/>
      <c r="AM31" s="213"/>
    </row>
    <row r="32" spans="2:39" x14ac:dyDescent="0.35">
      <c r="B32" s="168"/>
      <c r="C32" s="169"/>
      <c r="D32" s="170"/>
      <c r="E32" s="169"/>
      <c r="F32" s="189"/>
      <c r="G32" s="172"/>
      <c r="H32" s="203" t="e">
        <f t="shared" si="4"/>
        <v>#DIV/0!</v>
      </c>
      <c r="I32" s="171"/>
      <c r="J32" s="173"/>
      <c r="K32" s="197" t="e">
        <f t="shared" si="5"/>
        <v>#DIV/0!</v>
      </c>
      <c r="L32" s="171"/>
      <c r="M32" s="174"/>
      <c r="N32" s="196" t="e">
        <f t="shared" si="6"/>
        <v>#DIV/0!</v>
      </c>
      <c r="O32" s="171"/>
      <c r="P32" s="174"/>
      <c r="Q32" s="196" t="e">
        <f t="shared" si="7"/>
        <v>#DIV/0!</v>
      </c>
      <c r="R32"/>
      <c r="S32" s="165">
        <f t="shared" si="8"/>
        <v>0</v>
      </c>
      <c r="T32" s="166">
        <f t="shared" si="9"/>
        <v>0</v>
      </c>
      <c r="V32" s="117" t="s">
        <v>139</v>
      </c>
      <c r="W32" s="118">
        <f t="shared" si="3"/>
        <v>0</v>
      </c>
      <c r="X32" s="118"/>
      <c r="Y32" s="118"/>
      <c r="AA32" s="118"/>
      <c r="AB32" s="118"/>
      <c r="AD32" s="13" t="s">
        <v>140</v>
      </c>
      <c r="AF32" s="117" t="s">
        <v>141</v>
      </c>
      <c r="AM32" s="124"/>
    </row>
    <row r="33" spans="2:32" x14ac:dyDescent="0.35">
      <c r="B33" s="168"/>
      <c r="C33" s="169"/>
      <c r="D33" s="170"/>
      <c r="E33" s="169"/>
      <c r="F33" s="189"/>
      <c r="G33" s="172"/>
      <c r="H33" s="203" t="e">
        <f t="shared" si="4"/>
        <v>#DIV/0!</v>
      </c>
      <c r="I33" s="171"/>
      <c r="J33" s="173"/>
      <c r="K33" s="197" t="e">
        <f t="shared" si="5"/>
        <v>#DIV/0!</v>
      </c>
      <c r="L33" s="171"/>
      <c r="M33" s="174"/>
      <c r="N33" s="196" t="e">
        <f t="shared" si="6"/>
        <v>#DIV/0!</v>
      </c>
      <c r="O33" s="171"/>
      <c r="P33" s="174"/>
      <c r="Q33" s="196" t="e">
        <f t="shared" si="7"/>
        <v>#DIV/0!</v>
      </c>
      <c r="R33"/>
      <c r="S33" s="165">
        <f t="shared" si="8"/>
        <v>0</v>
      </c>
      <c r="T33" s="166">
        <f t="shared" si="9"/>
        <v>0</v>
      </c>
      <c r="V33" s="117" t="s">
        <v>142</v>
      </c>
      <c r="W33" s="118">
        <f t="shared" si="3"/>
        <v>0</v>
      </c>
      <c r="X33" s="118"/>
      <c r="Y33" s="118"/>
      <c r="AA33" s="118"/>
      <c r="AB33" s="118"/>
      <c r="AD33" s="13" t="s">
        <v>143</v>
      </c>
      <c r="AF33" s="117" t="s">
        <v>144</v>
      </c>
    </row>
    <row r="34" spans="2:32" x14ac:dyDescent="0.35">
      <c r="B34" s="168"/>
      <c r="C34" s="169"/>
      <c r="D34" s="170"/>
      <c r="E34" s="169"/>
      <c r="F34" s="189"/>
      <c r="G34" s="172"/>
      <c r="H34" s="203" t="e">
        <f t="shared" si="4"/>
        <v>#DIV/0!</v>
      </c>
      <c r="I34" s="171"/>
      <c r="J34" s="173"/>
      <c r="K34" s="197" t="e">
        <f t="shared" si="5"/>
        <v>#DIV/0!</v>
      </c>
      <c r="L34" s="171"/>
      <c r="M34" s="174"/>
      <c r="N34" s="196" t="e">
        <f t="shared" si="6"/>
        <v>#DIV/0!</v>
      </c>
      <c r="O34" s="171"/>
      <c r="P34" s="174"/>
      <c r="Q34" s="196" t="e">
        <f t="shared" si="7"/>
        <v>#DIV/0!</v>
      </c>
      <c r="R34"/>
      <c r="S34" s="165">
        <f t="shared" si="8"/>
        <v>0</v>
      </c>
      <c r="T34" s="166">
        <f t="shared" si="9"/>
        <v>0</v>
      </c>
      <c r="V34" s="117" t="s">
        <v>145</v>
      </c>
      <c r="W34" s="118">
        <f t="shared" si="3"/>
        <v>0</v>
      </c>
      <c r="X34" s="118"/>
      <c r="Y34" s="118"/>
      <c r="AA34" s="118"/>
      <c r="AB34" s="118"/>
      <c r="AD34" s="13" t="s">
        <v>142</v>
      </c>
      <c r="AF34" s="117" t="s">
        <v>146</v>
      </c>
    </row>
    <row r="35" spans="2:32" x14ac:dyDescent="0.35">
      <c r="B35" s="168"/>
      <c r="C35" s="169"/>
      <c r="D35" s="170"/>
      <c r="E35" s="169"/>
      <c r="F35" s="189"/>
      <c r="G35" s="172"/>
      <c r="H35" s="203" t="e">
        <f t="shared" si="4"/>
        <v>#DIV/0!</v>
      </c>
      <c r="I35" s="171"/>
      <c r="J35" s="173"/>
      <c r="K35" s="197" t="e">
        <f t="shared" si="5"/>
        <v>#DIV/0!</v>
      </c>
      <c r="L35" s="171"/>
      <c r="M35" s="174"/>
      <c r="N35" s="196" t="e">
        <f t="shared" si="6"/>
        <v>#DIV/0!</v>
      </c>
      <c r="O35" s="171"/>
      <c r="P35" s="174"/>
      <c r="Q35" s="196" t="e">
        <f t="shared" si="7"/>
        <v>#DIV/0!</v>
      </c>
      <c r="R35"/>
      <c r="S35" s="165">
        <f t="shared" si="8"/>
        <v>0</v>
      </c>
      <c r="T35" s="166">
        <f t="shared" si="9"/>
        <v>0</v>
      </c>
      <c r="V35" s="117" t="s">
        <v>147</v>
      </c>
      <c r="W35" s="118">
        <f t="shared" si="3"/>
        <v>0</v>
      </c>
      <c r="X35" s="118"/>
      <c r="Y35" s="118"/>
      <c r="AA35" s="118"/>
      <c r="AB35" s="118"/>
      <c r="AD35" s="117" t="s">
        <v>148</v>
      </c>
      <c r="AF35" s="117" t="s">
        <v>59</v>
      </c>
    </row>
    <row r="36" spans="2:32" x14ac:dyDescent="0.35">
      <c r="B36" s="168"/>
      <c r="C36" s="169"/>
      <c r="D36" s="170"/>
      <c r="E36" s="169"/>
      <c r="F36" s="189"/>
      <c r="G36" s="172"/>
      <c r="H36" s="203" t="e">
        <f t="shared" si="4"/>
        <v>#DIV/0!</v>
      </c>
      <c r="I36" s="171"/>
      <c r="J36" s="173"/>
      <c r="K36" s="197" t="e">
        <f t="shared" si="5"/>
        <v>#DIV/0!</v>
      </c>
      <c r="L36" s="171"/>
      <c r="M36" s="174"/>
      <c r="N36" s="196" t="e">
        <f t="shared" si="6"/>
        <v>#DIV/0!</v>
      </c>
      <c r="O36" s="171"/>
      <c r="P36" s="174"/>
      <c r="Q36" s="196" t="e">
        <f t="shared" si="7"/>
        <v>#DIV/0!</v>
      </c>
      <c r="R36"/>
      <c r="S36" s="165">
        <f t="shared" si="8"/>
        <v>0</v>
      </c>
      <c r="T36" s="166">
        <f t="shared" si="9"/>
        <v>0</v>
      </c>
      <c r="V36" s="117" t="s">
        <v>149</v>
      </c>
      <c r="W36" s="118">
        <f t="shared" si="3"/>
        <v>0</v>
      </c>
      <c r="X36" s="118"/>
      <c r="Y36" s="118"/>
      <c r="AA36" s="118"/>
      <c r="AB36" s="118"/>
      <c r="AD36" s="117" t="s">
        <v>150</v>
      </c>
    </row>
    <row r="37" spans="2:32" x14ac:dyDescent="0.35">
      <c r="B37" s="168"/>
      <c r="C37" s="169"/>
      <c r="D37" s="170"/>
      <c r="E37" s="169"/>
      <c r="F37" s="189"/>
      <c r="G37" s="172"/>
      <c r="H37" s="203" t="e">
        <f t="shared" si="4"/>
        <v>#DIV/0!</v>
      </c>
      <c r="I37" s="171"/>
      <c r="J37" s="173"/>
      <c r="K37" s="197" t="e">
        <f t="shared" si="5"/>
        <v>#DIV/0!</v>
      </c>
      <c r="L37" s="171"/>
      <c r="M37" s="174"/>
      <c r="N37" s="196" t="e">
        <f t="shared" si="6"/>
        <v>#DIV/0!</v>
      </c>
      <c r="O37" s="171"/>
      <c r="P37" s="174"/>
      <c r="Q37" s="196" t="e">
        <f t="shared" si="7"/>
        <v>#DIV/0!</v>
      </c>
      <c r="R37"/>
      <c r="S37" s="165">
        <f t="shared" si="8"/>
        <v>0</v>
      </c>
      <c r="T37" s="166">
        <f t="shared" si="9"/>
        <v>0</v>
      </c>
      <c r="V37" s="117" t="s">
        <v>151</v>
      </c>
      <c r="W37" s="118">
        <f t="shared" si="3"/>
        <v>0</v>
      </c>
      <c r="X37" s="118"/>
      <c r="Y37" s="118"/>
      <c r="AA37" s="118"/>
      <c r="AB37" s="118"/>
      <c r="AD37" s="13" t="s">
        <v>152</v>
      </c>
    </row>
    <row r="38" spans="2:32" x14ac:dyDescent="0.35">
      <c r="B38" s="168"/>
      <c r="C38" s="169"/>
      <c r="D38" s="170"/>
      <c r="E38" s="169"/>
      <c r="F38" s="189"/>
      <c r="G38" s="172"/>
      <c r="H38" s="203" t="e">
        <f t="shared" si="4"/>
        <v>#DIV/0!</v>
      </c>
      <c r="I38" s="171"/>
      <c r="J38" s="173"/>
      <c r="K38" s="197" t="e">
        <f t="shared" si="5"/>
        <v>#DIV/0!</v>
      </c>
      <c r="L38" s="171"/>
      <c r="M38" s="174"/>
      <c r="N38" s="196" t="e">
        <f t="shared" si="6"/>
        <v>#DIV/0!</v>
      </c>
      <c r="O38" s="171"/>
      <c r="P38" s="174"/>
      <c r="Q38" s="196" t="e">
        <f t="shared" si="7"/>
        <v>#DIV/0!</v>
      </c>
      <c r="R38"/>
      <c r="S38" s="165">
        <f t="shared" si="8"/>
        <v>0</v>
      </c>
      <c r="T38" s="166">
        <f t="shared" si="9"/>
        <v>0</v>
      </c>
      <c r="V38" s="117" t="s">
        <v>153</v>
      </c>
      <c r="W38" s="118">
        <f t="shared" si="3"/>
        <v>0</v>
      </c>
      <c r="X38" s="118"/>
      <c r="Y38" s="118"/>
      <c r="AA38" s="118"/>
      <c r="AB38" s="118"/>
      <c r="AD38" s="117" t="s">
        <v>151</v>
      </c>
    </row>
    <row r="39" spans="2:32" x14ac:dyDescent="0.35">
      <c r="B39" s="168"/>
      <c r="C39" s="169"/>
      <c r="D39" s="170"/>
      <c r="E39" s="169"/>
      <c r="F39" s="189"/>
      <c r="G39" s="172"/>
      <c r="H39" s="203" t="e">
        <f t="shared" si="4"/>
        <v>#DIV/0!</v>
      </c>
      <c r="I39" s="171"/>
      <c r="J39" s="173"/>
      <c r="K39" s="197" t="e">
        <f t="shared" si="5"/>
        <v>#DIV/0!</v>
      </c>
      <c r="L39" s="171"/>
      <c r="M39" s="174"/>
      <c r="N39" s="196" t="e">
        <f t="shared" si="6"/>
        <v>#DIV/0!</v>
      </c>
      <c r="O39" s="171"/>
      <c r="P39" s="174"/>
      <c r="Q39" s="196" t="e">
        <f t="shared" si="7"/>
        <v>#DIV/0!</v>
      </c>
      <c r="R39"/>
      <c r="S39" s="165">
        <f t="shared" si="8"/>
        <v>0</v>
      </c>
      <c r="T39" s="166">
        <f t="shared" si="9"/>
        <v>0</v>
      </c>
      <c r="V39" s="117" t="s">
        <v>154</v>
      </c>
      <c r="W39" s="118">
        <f t="shared" si="3"/>
        <v>0</v>
      </c>
      <c r="X39" s="118"/>
      <c r="Y39" s="118"/>
      <c r="AA39" s="118"/>
      <c r="AB39" s="118"/>
      <c r="AD39" s="13" t="s">
        <v>155</v>
      </c>
    </row>
    <row r="40" spans="2:32" x14ac:dyDescent="0.35">
      <c r="B40" s="168"/>
      <c r="C40" s="169"/>
      <c r="D40" s="170"/>
      <c r="E40" s="169"/>
      <c r="F40" s="189"/>
      <c r="G40" s="172"/>
      <c r="H40" s="203" t="e">
        <f t="shared" si="4"/>
        <v>#DIV/0!</v>
      </c>
      <c r="I40" s="171"/>
      <c r="J40" s="173"/>
      <c r="K40" s="197" t="e">
        <f t="shared" si="5"/>
        <v>#DIV/0!</v>
      </c>
      <c r="L40" s="171"/>
      <c r="M40" s="174"/>
      <c r="N40" s="196" t="e">
        <f t="shared" si="6"/>
        <v>#DIV/0!</v>
      </c>
      <c r="O40" s="171"/>
      <c r="P40" s="174"/>
      <c r="Q40" s="196" t="e">
        <f t="shared" si="7"/>
        <v>#DIV/0!</v>
      </c>
      <c r="R40"/>
      <c r="S40" s="165">
        <f t="shared" si="8"/>
        <v>0</v>
      </c>
      <c r="T40" s="166">
        <f t="shared" si="9"/>
        <v>0</v>
      </c>
      <c r="V40" s="117" t="s">
        <v>156</v>
      </c>
      <c r="W40" s="118">
        <f t="shared" si="3"/>
        <v>0</v>
      </c>
      <c r="X40" s="118"/>
      <c r="Y40" s="118"/>
      <c r="AA40" s="118"/>
      <c r="AB40" s="118"/>
      <c r="AD40" s="13" t="s">
        <v>157</v>
      </c>
    </row>
    <row r="41" spans="2:32" x14ac:dyDescent="0.35">
      <c r="B41" s="168"/>
      <c r="C41" s="169"/>
      <c r="D41" s="170"/>
      <c r="E41" s="169"/>
      <c r="F41" s="189"/>
      <c r="G41" s="172"/>
      <c r="H41" s="203" t="e">
        <f t="shared" si="4"/>
        <v>#DIV/0!</v>
      </c>
      <c r="I41" s="171"/>
      <c r="J41" s="173"/>
      <c r="K41" s="197" t="e">
        <f t="shared" si="5"/>
        <v>#DIV/0!</v>
      </c>
      <c r="L41" s="171"/>
      <c r="M41" s="174"/>
      <c r="N41" s="196" t="e">
        <f t="shared" si="6"/>
        <v>#DIV/0!</v>
      </c>
      <c r="O41" s="171"/>
      <c r="P41" s="174"/>
      <c r="Q41" s="196" t="e">
        <f t="shared" si="7"/>
        <v>#DIV/0!</v>
      </c>
      <c r="R41"/>
      <c r="S41" s="165">
        <f t="shared" si="8"/>
        <v>0</v>
      </c>
      <c r="T41" s="166">
        <f t="shared" si="9"/>
        <v>0</v>
      </c>
      <c r="V41" s="117" t="s">
        <v>158</v>
      </c>
      <c r="W41" s="118">
        <f t="shared" si="3"/>
        <v>0</v>
      </c>
      <c r="X41" s="118"/>
      <c r="Y41" s="118"/>
      <c r="AA41" s="118"/>
      <c r="AB41" s="118"/>
      <c r="AD41" s="117" t="s">
        <v>59</v>
      </c>
    </row>
    <row r="42" spans="2:32" x14ac:dyDescent="0.35">
      <c r="B42" s="168"/>
      <c r="C42" s="169"/>
      <c r="D42" s="170"/>
      <c r="E42" s="169"/>
      <c r="F42" s="189"/>
      <c r="G42" s="172"/>
      <c r="H42" s="203" t="e">
        <f t="shared" si="4"/>
        <v>#DIV/0!</v>
      </c>
      <c r="I42" s="171"/>
      <c r="J42" s="173"/>
      <c r="K42" s="197" t="e">
        <f t="shared" si="5"/>
        <v>#DIV/0!</v>
      </c>
      <c r="L42" s="171"/>
      <c r="M42" s="174"/>
      <c r="N42" s="196" t="e">
        <f t="shared" si="6"/>
        <v>#DIV/0!</v>
      </c>
      <c r="O42" s="171"/>
      <c r="P42" s="174"/>
      <c r="Q42" s="196" t="e">
        <f t="shared" si="7"/>
        <v>#DIV/0!</v>
      </c>
      <c r="R42"/>
      <c r="S42" s="165">
        <f t="shared" si="8"/>
        <v>0</v>
      </c>
      <c r="T42" s="166">
        <f t="shared" si="9"/>
        <v>0</v>
      </c>
      <c r="V42" s="117" t="s">
        <v>159</v>
      </c>
      <c r="W42" s="118">
        <f t="shared" si="3"/>
        <v>0</v>
      </c>
      <c r="X42" s="118"/>
      <c r="Y42" s="118"/>
      <c r="AA42" s="118"/>
      <c r="AB42" s="118"/>
      <c r="AD42" s="13" t="s">
        <v>158</v>
      </c>
    </row>
    <row r="43" spans="2:32" x14ac:dyDescent="0.35">
      <c r="B43" s="168"/>
      <c r="C43" s="169"/>
      <c r="D43" s="170"/>
      <c r="E43" s="169"/>
      <c r="F43" s="189"/>
      <c r="G43" s="172"/>
      <c r="H43" s="203" t="e">
        <f t="shared" si="4"/>
        <v>#DIV/0!</v>
      </c>
      <c r="I43" s="171"/>
      <c r="J43" s="173"/>
      <c r="K43" s="197" t="e">
        <f t="shared" si="5"/>
        <v>#DIV/0!</v>
      </c>
      <c r="L43" s="171"/>
      <c r="M43" s="174"/>
      <c r="N43" s="196" t="e">
        <f t="shared" si="6"/>
        <v>#DIV/0!</v>
      </c>
      <c r="O43" s="171"/>
      <c r="P43" s="174"/>
      <c r="Q43" s="196" t="e">
        <f t="shared" si="7"/>
        <v>#DIV/0!</v>
      </c>
      <c r="R43"/>
      <c r="S43" s="165">
        <f t="shared" si="8"/>
        <v>0</v>
      </c>
      <c r="T43" s="166">
        <f t="shared" si="9"/>
        <v>0</v>
      </c>
      <c r="V43" s="117" t="s">
        <v>160</v>
      </c>
      <c r="W43" s="118">
        <f t="shared" si="3"/>
        <v>0</v>
      </c>
      <c r="X43" s="118"/>
      <c r="Y43" s="118"/>
      <c r="AA43" s="118"/>
      <c r="AB43" s="118"/>
      <c r="AD43" s="13" t="s">
        <v>159</v>
      </c>
    </row>
    <row r="44" spans="2:32" x14ac:dyDescent="0.35">
      <c r="B44" s="168"/>
      <c r="C44" s="169"/>
      <c r="D44" s="170"/>
      <c r="E44" s="169"/>
      <c r="F44" s="189"/>
      <c r="G44" s="172"/>
      <c r="H44" s="203" t="e">
        <f t="shared" si="4"/>
        <v>#DIV/0!</v>
      </c>
      <c r="I44" s="171"/>
      <c r="J44" s="173"/>
      <c r="K44" s="197" t="e">
        <f t="shared" si="5"/>
        <v>#DIV/0!</v>
      </c>
      <c r="L44" s="171"/>
      <c r="M44" s="174"/>
      <c r="N44" s="196" t="e">
        <f t="shared" si="6"/>
        <v>#DIV/0!</v>
      </c>
      <c r="O44" s="171"/>
      <c r="P44" s="174"/>
      <c r="Q44" s="196" t="e">
        <f t="shared" si="7"/>
        <v>#DIV/0!</v>
      </c>
      <c r="R44"/>
      <c r="S44" s="165">
        <f t="shared" si="8"/>
        <v>0</v>
      </c>
      <c r="T44" s="166">
        <f t="shared" si="9"/>
        <v>0</v>
      </c>
      <c r="V44" s="117" t="s">
        <v>161</v>
      </c>
      <c r="W44" s="118">
        <f t="shared" si="3"/>
        <v>0</v>
      </c>
      <c r="X44" s="118"/>
      <c r="Y44" s="118"/>
      <c r="AA44" s="118"/>
      <c r="AB44" s="118"/>
      <c r="AD44" s="13" t="s">
        <v>162</v>
      </c>
    </row>
    <row r="45" spans="2:32" x14ac:dyDescent="0.35">
      <c r="B45" s="168"/>
      <c r="C45" s="169"/>
      <c r="D45" s="170"/>
      <c r="E45" s="169"/>
      <c r="F45" s="189"/>
      <c r="G45" s="172"/>
      <c r="H45" s="203" t="e">
        <f t="shared" si="4"/>
        <v>#DIV/0!</v>
      </c>
      <c r="I45" s="171"/>
      <c r="J45" s="173"/>
      <c r="K45" s="197" t="e">
        <f t="shared" si="5"/>
        <v>#DIV/0!</v>
      </c>
      <c r="L45" s="171"/>
      <c r="M45" s="174"/>
      <c r="N45" s="196" t="e">
        <f t="shared" si="6"/>
        <v>#DIV/0!</v>
      </c>
      <c r="O45" s="171"/>
      <c r="P45" s="174"/>
      <c r="Q45" s="196" t="e">
        <f t="shared" si="7"/>
        <v>#DIV/0!</v>
      </c>
      <c r="R45"/>
      <c r="S45" s="165">
        <f t="shared" si="8"/>
        <v>0</v>
      </c>
      <c r="T45" s="166">
        <f t="shared" si="9"/>
        <v>0</v>
      </c>
      <c r="V45" s="117" t="s">
        <v>163</v>
      </c>
      <c r="W45" s="118">
        <f t="shared" si="3"/>
        <v>0</v>
      </c>
      <c r="X45" s="118"/>
      <c r="Y45" s="118"/>
      <c r="AA45" s="118"/>
      <c r="AB45" s="118"/>
      <c r="AD45" s="13" t="s">
        <v>164</v>
      </c>
    </row>
    <row r="46" spans="2:32" x14ac:dyDescent="0.35">
      <c r="B46" s="168"/>
      <c r="C46" s="169"/>
      <c r="D46" s="170"/>
      <c r="E46" s="169"/>
      <c r="F46" s="189"/>
      <c r="G46" s="172"/>
      <c r="H46" s="203" t="e">
        <f t="shared" si="4"/>
        <v>#DIV/0!</v>
      </c>
      <c r="I46" s="171"/>
      <c r="J46" s="173"/>
      <c r="K46" s="197" t="e">
        <f t="shared" si="5"/>
        <v>#DIV/0!</v>
      </c>
      <c r="L46" s="171"/>
      <c r="M46" s="174"/>
      <c r="N46" s="196" t="e">
        <f t="shared" si="6"/>
        <v>#DIV/0!</v>
      </c>
      <c r="O46" s="171"/>
      <c r="P46" s="174"/>
      <c r="Q46" s="196" t="e">
        <f t="shared" si="7"/>
        <v>#DIV/0!</v>
      </c>
      <c r="R46"/>
      <c r="S46" s="165">
        <f t="shared" si="8"/>
        <v>0</v>
      </c>
      <c r="T46" s="166">
        <f t="shared" si="9"/>
        <v>0</v>
      </c>
      <c r="V46" s="117" t="s">
        <v>165</v>
      </c>
      <c r="W46" s="118">
        <f t="shared" si="3"/>
        <v>0</v>
      </c>
      <c r="X46" s="118"/>
      <c r="Y46" s="118"/>
      <c r="AA46" s="118"/>
      <c r="AB46" s="118"/>
      <c r="AD46" s="13" t="s">
        <v>166</v>
      </c>
    </row>
    <row r="47" spans="2:32" x14ac:dyDescent="0.35">
      <c r="B47" s="168"/>
      <c r="C47" s="169"/>
      <c r="D47" s="170"/>
      <c r="E47" s="169"/>
      <c r="F47" s="189"/>
      <c r="G47" s="172"/>
      <c r="H47" s="203" t="e">
        <f t="shared" si="4"/>
        <v>#DIV/0!</v>
      </c>
      <c r="I47" s="171"/>
      <c r="J47" s="173"/>
      <c r="K47" s="197" t="e">
        <f t="shared" si="5"/>
        <v>#DIV/0!</v>
      </c>
      <c r="L47" s="171"/>
      <c r="M47" s="174"/>
      <c r="N47" s="196" t="e">
        <f t="shared" si="6"/>
        <v>#DIV/0!</v>
      </c>
      <c r="O47" s="171"/>
      <c r="P47" s="174"/>
      <c r="Q47" s="196" t="e">
        <f t="shared" si="7"/>
        <v>#DIV/0!</v>
      </c>
      <c r="R47"/>
      <c r="S47" s="165">
        <f t="shared" si="8"/>
        <v>0</v>
      </c>
      <c r="T47" s="166">
        <f t="shared" si="9"/>
        <v>0</v>
      </c>
      <c r="V47" s="117" t="s">
        <v>167</v>
      </c>
      <c r="W47" s="118">
        <f t="shared" si="3"/>
        <v>0</v>
      </c>
      <c r="X47" s="118"/>
      <c r="Y47" s="118"/>
      <c r="AA47" s="118"/>
      <c r="AB47" s="118"/>
      <c r="AD47" s="117" t="s">
        <v>168</v>
      </c>
    </row>
    <row r="48" spans="2:32" x14ac:dyDescent="0.35">
      <c r="B48" s="168"/>
      <c r="C48" s="169"/>
      <c r="D48" s="170"/>
      <c r="E48" s="169"/>
      <c r="F48" s="189"/>
      <c r="G48" s="172"/>
      <c r="H48" s="203" t="e">
        <f t="shared" si="4"/>
        <v>#DIV/0!</v>
      </c>
      <c r="I48" s="171"/>
      <c r="J48" s="173"/>
      <c r="K48" s="197" t="e">
        <f t="shared" si="5"/>
        <v>#DIV/0!</v>
      </c>
      <c r="L48" s="171"/>
      <c r="M48" s="174"/>
      <c r="N48" s="196" t="e">
        <f t="shared" si="6"/>
        <v>#DIV/0!</v>
      </c>
      <c r="O48" s="171"/>
      <c r="P48" s="174"/>
      <c r="Q48" s="196" t="e">
        <f t="shared" si="7"/>
        <v>#DIV/0!</v>
      </c>
      <c r="R48"/>
      <c r="S48" s="165">
        <f t="shared" si="8"/>
        <v>0</v>
      </c>
      <c r="T48" s="166">
        <f t="shared" si="9"/>
        <v>0</v>
      </c>
      <c r="AD48" s="13" t="s">
        <v>169</v>
      </c>
    </row>
    <row r="49" spans="2:26" x14ac:dyDescent="0.35">
      <c r="B49" s="168"/>
      <c r="C49" s="169"/>
      <c r="D49" s="170"/>
      <c r="E49" s="169"/>
      <c r="F49" s="189"/>
      <c r="G49" s="172"/>
      <c r="H49" s="203" t="e">
        <f t="shared" si="4"/>
        <v>#DIV/0!</v>
      </c>
      <c r="I49" s="171"/>
      <c r="J49" s="173"/>
      <c r="K49" s="197" t="e">
        <f t="shared" si="5"/>
        <v>#DIV/0!</v>
      </c>
      <c r="L49" s="171"/>
      <c r="M49" s="174"/>
      <c r="N49" s="196" t="e">
        <f t="shared" si="6"/>
        <v>#DIV/0!</v>
      </c>
      <c r="O49" s="171"/>
      <c r="P49" s="174"/>
      <c r="Q49" s="196" t="e">
        <f t="shared" si="7"/>
        <v>#DIV/0!</v>
      </c>
      <c r="R49"/>
      <c r="S49" s="165">
        <f t="shared" si="8"/>
        <v>0</v>
      </c>
      <c r="T49" s="166">
        <f t="shared" si="9"/>
        <v>0</v>
      </c>
    </row>
    <row r="50" spans="2:26" x14ac:dyDescent="0.35">
      <c r="B50" s="168"/>
      <c r="C50" s="169"/>
      <c r="D50" s="170"/>
      <c r="E50" s="169"/>
      <c r="F50" s="189"/>
      <c r="G50" s="172"/>
      <c r="H50" s="203" t="e">
        <f t="shared" si="4"/>
        <v>#DIV/0!</v>
      </c>
      <c r="I50" s="171"/>
      <c r="J50" s="173"/>
      <c r="K50" s="197" t="e">
        <f t="shared" si="5"/>
        <v>#DIV/0!</v>
      </c>
      <c r="L50" s="171"/>
      <c r="M50" s="174"/>
      <c r="N50" s="196" t="e">
        <f t="shared" si="6"/>
        <v>#DIV/0!</v>
      </c>
      <c r="O50" s="171"/>
      <c r="P50" s="174"/>
      <c r="Q50" s="196" t="e">
        <f t="shared" si="7"/>
        <v>#DIV/0!</v>
      </c>
      <c r="R50"/>
      <c r="S50" s="165">
        <f t="shared" si="8"/>
        <v>0</v>
      </c>
      <c r="T50" s="166">
        <f t="shared" si="9"/>
        <v>0</v>
      </c>
    </row>
    <row r="51" spans="2:26" x14ac:dyDescent="0.35">
      <c r="B51" s="168"/>
      <c r="C51" s="169"/>
      <c r="D51" s="170"/>
      <c r="E51" s="169"/>
      <c r="F51" s="189"/>
      <c r="G51" s="172"/>
      <c r="H51" s="203" t="e">
        <f t="shared" si="4"/>
        <v>#DIV/0!</v>
      </c>
      <c r="I51" s="171"/>
      <c r="J51" s="173"/>
      <c r="K51" s="197" t="e">
        <f t="shared" si="5"/>
        <v>#DIV/0!</v>
      </c>
      <c r="L51" s="171"/>
      <c r="M51" s="174"/>
      <c r="N51" s="196" t="e">
        <f t="shared" si="6"/>
        <v>#DIV/0!</v>
      </c>
      <c r="O51" s="171"/>
      <c r="P51" s="174"/>
      <c r="Q51" s="196" t="e">
        <f t="shared" si="7"/>
        <v>#DIV/0!</v>
      </c>
      <c r="R51"/>
      <c r="S51" s="165">
        <f t="shared" si="8"/>
        <v>0</v>
      </c>
      <c r="T51" s="166">
        <f t="shared" si="9"/>
        <v>0</v>
      </c>
    </row>
    <row r="52" spans="2:26" x14ac:dyDescent="0.35">
      <c r="B52" s="168"/>
      <c r="C52" s="169"/>
      <c r="D52" s="170"/>
      <c r="E52" s="169"/>
      <c r="F52" s="189"/>
      <c r="G52" s="172"/>
      <c r="H52" s="203" t="e">
        <f t="shared" si="4"/>
        <v>#DIV/0!</v>
      </c>
      <c r="I52" s="171"/>
      <c r="J52" s="173"/>
      <c r="K52" s="197" t="e">
        <f t="shared" si="5"/>
        <v>#DIV/0!</v>
      </c>
      <c r="L52" s="171"/>
      <c r="M52" s="174"/>
      <c r="N52" s="196" t="e">
        <f t="shared" si="6"/>
        <v>#DIV/0!</v>
      </c>
      <c r="O52" s="171"/>
      <c r="P52" s="174"/>
      <c r="Q52" s="196" t="e">
        <f t="shared" si="7"/>
        <v>#DIV/0!</v>
      </c>
      <c r="R52"/>
      <c r="S52" s="165">
        <f t="shared" si="8"/>
        <v>0</v>
      </c>
      <c r="T52" s="166">
        <f t="shared" si="9"/>
        <v>0</v>
      </c>
    </row>
    <row r="53" spans="2:26" x14ac:dyDescent="0.35">
      <c r="B53" s="168"/>
      <c r="C53" s="169"/>
      <c r="D53" s="170"/>
      <c r="E53" s="169"/>
      <c r="F53" s="189"/>
      <c r="G53" s="172"/>
      <c r="H53" s="203" t="e">
        <f t="shared" si="4"/>
        <v>#DIV/0!</v>
      </c>
      <c r="I53" s="171"/>
      <c r="J53" s="173"/>
      <c r="K53" s="197" t="e">
        <f t="shared" si="5"/>
        <v>#DIV/0!</v>
      </c>
      <c r="L53" s="171"/>
      <c r="M53" s="174"/>
      <c r="N53" s="196" t="e">
        <f t="shared" si="6"/>
        <v>#DIV/0!</v>
      </c>
      <c r="O53" s="171"/>
      <c r="P53" s="174"/>
      <c r="Q53" s="196" t="e">
        <f t="shared" si="7"/>
        <v>#DIV/0!</v>
      </c>
      <c r="R53"/>
      <c r="S53" s="165">
        <f t="shared" si="8"/>
        <v>0</v>
      </c>
      <c r="T53" s="166">
        <f t="shared" si="9"/>
        <v>0</v>
      </c>
    </row>
    <row r="54" spans="2:26" x14ac:dyDescent="0.35">
      <c r="B54" s="168"/>
      <c r="C54" s="169"/>
      <c r="D54" s="170"/>
      <c r="E54" s="169"/>
      <c r="F54" s="189"/>
      <c r="G54" s="172"/>
      <c r="H54" s="203" t="e">
        <f t="shared" si="4"/>
        <v>#DIV/0!</v>
      </c>
      <c r="I54" s="171"/>
      <c r="J54" s="173"/>
      <c r="K54" s="197" t="e">
        <f t="shared" si="5"/>
        <v>#DIV/0!</v>
      </c>
      <c r="L54" s="171"/>
      <c r="M54" s="174"/>
      <c r="N54" s="196" t="e">
        <f t="shared" si="6"/>
        <v>#DIV/0!</v>
      </c>
      <c r="O54" s="171"/>
      <c r="P54" s="174"/>
      <c r="Q54" s="196" t="e">
        <f t="shared" si="7"/>
        <v>#DIV/0!</v>
      </c>
      <c r="R54"/>
      <c r="S54" s="165">
        <f t="shared" si="8"/>
        <v>0</v>
      </c>
      <c r="T54" s="166">
        <f t="shared" si="9"/>
        <v>0</v>
      </c>
    </row>
    <row r="55" spans="2:26" x14ac:dyDescent="0.35">
      <c r="B55" s="168"/>
      <c r="C55" s="169"/>
      <c r="D55" s="170"/>
      <c r="E55" s="169"/>
      <c r="F55" s="189"/>
      <c r="G55" s="172"/>
      <c r="H55" s="203" t="e">
        <f t="shared" si="4"/>
        <v>#DIV/0!</v>
      </c>
      <c r="I55" s="171"/>
      <c r="J55" s="173"/>
      <c r="K55" s="197" t="e">
        <f t="shared" si="5"/>
        <v>#DIV/0!</v>
      </c>
      <c r="L55" s="171"/>
      <c r="M55" s="174"/>
      <c r="N55" s="196" t="e">
        <f t="shared" si="6"/>
        <v>#DIV/0!</v>
      </c>
      <c r="O55" s="171"/>
      <c r="P55" s="174"/>
      <c r="Q55" s="196" t="e">
        <f t="shared" si="7"/>
        <v>#DIV/0!</v>
      </c>
      <c r="R55"/>
      <c r="S55" s="165">
        <f t="shared" si="8"/>
        <v>0</v>
      </c>
      <c r="T55" s="166">
        <f t="shared" si="9"/>
        <v>0</v>
      </c>
    </row>
    <row r="56" spans="2:26" x14ac:dyDescent="0.35">
      <c r="B56" s="168"/>
      <c r="C56" s="169"/>
      <c r="D56" s="170"/>
      <c r="E56" s="169"/>
      <c r="F56" s="189"/>
      <c r="G56" s="172"/>
      <c r="H56" s="203" t="e">
        <f t="shared" si="4"/>
        <v>#DIV/0!</v>
      </c>
      <c r="I56" s="171"/>
      <c r="J56" s="173"/>
      <c r="K56" s="197" t="e">
        <f t="shared" si="5"/>
        <v>#DIV/0!</v>
      </c>
      <c r="L56" s="171"/>
      <c r="M56" s="174"/>
      <c r="N56" s="196" t="e">
        <f t="shared" si="6"/>
        <v>#DIV/0!</v>
      </c>
      <c r="O56" s="171"/>
      <c r="P56" s="174"/>
      <c r="Q56" s="196" t="e">
        <f t="shared" si="7"/>
        <v>#DIV/0!</v>
      </c>
      <c r="R56"/>
      <c r="S56" s="165">
        <f t="shared" si="8"/>
        <v>0</v>
      </c>
      <c r="T56" s="166">
        <f t="shared" si="9"/>
        <v>0</v>
      </c>
    </row>
    <row r="57" spans="2:26" x14ac:dyDescent="0.35">
      <c r="B57" s="168"/>
      <c r="C57" s="169"/>
      <c r="D57" s="170"/>
      <c r="E57" s="169"/>
      <c r="F57" s="189"/>
      <c r="G57" s="172"/>
      <c r="H57" s="203" t="e">
        <f t="shared" si="4"/>
        <v>#DIV/0!</v>
      </c>
      <c r="I57" s="171"/>
      <c r="J57" s="173"/>
      <c r="K57" s="197" t="e">
        <f t="shared" si="5"/>
        <v>#DIV/0!</v>
      </c>
      <c r="L57" s="171"/>
      <c r="M57" s="174"/>
      <c r="N57" s="196" t="e">
        <f t="shared" si="6"/>
        <v>#DIV/0!</v>
      </c>
      <c r="O57" s="171"/>
      <c r="P57" s="174"/>
      <c r="Q57" s="196" t="e">
        <f t="shared" si="7"/>
        <v>#DIV/0!</v>
      </c>
      <c r="R57"/>
      <c r="S57" s="165">
        <f t="shared" si="8"/>
        <v>0</v>
      </c>
      <c r="T57" s="166">
        <f t="shared" si="9"/>
        <v>0</v>
      </c>
    </row>
    <row r="58" spans="2:26" x14ac:dyDescent="0.35">
      <c r="B58" s="168"/>
      <c r="C58" s="169"/>
      <c r="D58" s="170"/>
      <c r="E58" s="169"/>
      <c r="F58" s="189"/>
      <c r="G58" s="172"/>
      <c r="H58" s="203" t="e">
        <f t="shared" si="4"/>
        <v>#DIV/0!</v>
      </c>
      <c r="I58" s="171"/>
      <c r="J58" s="173"/>
      <c r="K58" s="197" t="e">
        <f t="shared" si="5"/>
        <v>#DIV/0!</v>
      </c>
      <c r="L58" s="171"/>
      <c r="M58" s="174"/>
      <c r="N58" s="196" t="e">
        <f t="shared" si="6"/>
        <v>#DIV/0!</v>
      </c>
      <c r="O58" s="171"/>
      <c r="P58" s="174"/>
      <c r="Q58" s="196" t="e">
        <f t="shared" si="7"/>
        <v>#DIV/0!</v>
      </c>
      <c r="R58"/>
      <c r="S58" s="165">
        <f t="shared" si="8"/>
        <v>0</v>
      </c>
      <c r="T58" s="166">
        <f t="shared" si="9"/>
        <v>0</v>
      </c>
    </row>
    <row r="59" spans="2:26" x14ac:dyDescent="0.35">
      <c r="B59" s="168"/>
      <c r="C59" s="169"/>
      <c r="D59" s="170"/>
      <c r="E59" s="169"/>
      <c r="F59" s="189"/>
      <c r="G59" s="172"/>
      <c r="H59" s="203" t="e">
        <f t="shared" si="4"/>
        <v>#DIV/0!</v>
      </c>
      <c r="I59" s="171"/>
      <c r="J59" s="173"/>
      <c r="K59" s="197" t="e">
        <f t="shared" si="5"/>
        <v>#DIV/0!</v>
      </c>
      <c r="L59" s="171"/>
      <c r="M59" s="174"/>
      <c r="N59" s="196" t="e">
        <f t="shared" si="6"/>
        <v>#DIV/0!</v>
      </c>
      <c r="O59" s="171"/>
      <c r="P59" s="174"/>
      <c r="Q59" s="196" t="e">
        <f t="shared" si="7"/>
        <v>#DIV/0!</v>
      </c>
      <c r="R59"/>
      <c r="S59" s="165">
        <f t="shared" si="8"/>
        <v>0</v>
      </c>
      <c r="T59" s="166">
        <f t="shared" si="9"/>
        <v>0</v>
      </c>
    </row>
    <row r="60" spans="2:26" x14ac:dyDescent="0.35">
      <c r="B60" s="168"/>
      <c r="C60" s="169"/>
      <c r="D60" s="170"/>
      <c r="E60" s="169"/>
      <c r="F60" s="189"/>
      <c r="G60" s="172"/>
      <c r="H60" s="203" t="e">
        <f t="shared" si="4"/>
        <v>#DIV/0!</v>
      </c>
      <c r="I60" s="171"/>
      <c r="J60" s="173"/>
      <c r="K60" s="197" t="e">
        <f t="shared" si="5"/>
        <v>#DIV/0!</v>
      </c>
      <c r="L60" s="171"/>
      <c r="M60" s="174"/>
      <c r="N60" s="196" t="e">
        <f t="shared" si="6"/>
        <v>#DIV/0!</v>
      </c>
      <c r="O60" s="171"/>
      <c r="P60" s="174"/>
      <c r="Q60" s="196" t="e">
        <f t="shared" si="7"/>
        <v>#DIV/0!</v>
      </c>
      <c r="R60"/>
      <c r="S60" s="165">
        <f t="shared" si="8"/>
        <v>0</v>
      </c>
      <c r="T60" s="166">
        <f t="shared" si="9"/>
        <v>0</v>
      </c>
    </row>
    <row r="61" spans="2:26" x14ac:dyDescent="0.35">
      <c r="B61" s="168"/>
      <c r="C61" s="169"/>
      <c r="D61" s="170"/>
      <c r="E61" s="169"/>
      <c r="F61" s="189"/>
      <c r="G61" s="172"/>
      <c r="H61" s="203" t="e">
        <f t="shared" si="4"/>
        <v>#DIV/0!</v>
      </c>
      <c r="I61" s="171"/>
      <c r="J61" s="173"/>
      <c r="K61" s="197" t="e">
        <f t="shared" si="5"/>
        <v>#DIV/0!</v>
      </c>
      <c r="L61" s="171"/>
      <c r="M61" s="174"/>
      <c r="N61" s="196" t="e">
        <f t="shared" si="6"/>
        <v>#DIV/0!</v>
      </c>
      <c r="O61" s="171"/>
      <c r="P61" s="174"/>
      <c r="Q61" s="196" t="e">
        <f t="shared" si="7"/>
        <v>#DIV/0!</v>
      </c>
      <c r="R61"/>
      <c r="S61" s="165">
        <f t="shared" si="8"/>
        <v>0</v>
      </c>
      <c r="T61" s="166">
        <f t="shared" si="9"/>
        <v>0</v>
      </c>
    </row>
    <row r="62" spans="2:26" x14ac:dyDescent="0.35">
      <c r="B62" s="175"/>
      <c r="C62" s="176"/>
      <c r="D62" s="177"/>
      <c r="E62" s="176"/>
      <c r="F62" s="190"/>
      <c r="G62" s="179"/>
      <c r="H62" s="203" t="e">
        <f t="shared" si="4"/>
        <v>#DIV/0!</v>
      </c>
      <c r="I62" s="178"/>
      <c r="J62" s="180"/>
      <c r="K62" s="197" t="e">
        <f t="shared" si="5"/>
        <v>#DIV/0!</v>
      </c>
      <c r="L62" s="171"/>
      <c r="M62" s="174"/>
      <c r="N62" s="196" t="e">
        <f t="shared" si="6"/>
        <v>#DIV/0!</v>
      </c>
      <c r="O62" s="171"/>
      <c r="P62" s="174"/>
      <c r="Q62" s="196" t="e">
        <f t="shared" si="7"/>
        <v>#DIV/0!</v>
      </c>
      <c r="R62"/>
      <c r="S62" s="165">
        <f t="shared" si="8"/>
        <v>0</v>
      </c>
      <c r="T62" s="166">
        <f t="shared" si="9"/>
        <v>0</v>
      </c>
    </row>
    <row r="63" spans="2:26" ht="15" thickBot="1" x14ac:dyDescent="0.4">
      <c r="B63" s="181" t="s">
        <v>232</v>
      </c>
      <c r="C63" s="182"/>
      <c r="D63" s="183"/>
      <c r="E63" s="182"/>
      <c r="F63" s="202">
        <f>SUM(F27:F62)</f>
        <v>0</v>
      </c>
      <c r="G63" s="198">
        <f t="shared" ref="G63:Q63" si="10">SUM(G27:G62)</f>
        <v>0</v>
      </c>
      <c r="H63" s="199" t="e">
        <f t="shared" si="10"/>
        <v>#DIV/0!</v>
      </c>
      <c r="I63" s="200">
        <f t="shared" si="10"/>
        <v>0</v>
      </c>
      <c r="J63" s="198">
        <f t="shared" si="10"/>
        <v>0</v>
      </c>
      <c r="K63" s="201" t="e">
        <f>SUM(K27:K62)</f>
        <v>#DIV/0!</v>
      </c>
      <c r="L63" s="200">
        <f t="shared" ref="L63" si="11">SUM(L27:L62)</f>
        <v>0</v>
      </c>
      <c r="M63" s="198">
        <f t="shared" ref="M63" si="12">SUM(M27:M62)</f>
        <v>0</v>
      </c>
      <c r="N63" s="199" t="e">
        <f t="shared" ref="N63" si="13">SUM(N27:N62)</f>
        <v>#DIV/0!</v>
      </c>
      <c r="O63" s="200">
        <f t="shared" si="10"/>
        <v>0</v>
      </c>
      <c r="P63" s="198">
        <f t="shared" si="10"/>
        <v>0</v>
      </c>
      <c r="Q63" s="199" t="e">
        <f t="shared" si="10"/>
        <v>#DIV/0!</v>
      </c>
      <c r="R63"/>
      <c r="S63" s="184"/>
      <c r="T63" s="185"/>
      <c r="U63" s="181"/>
      <c r="V63" s="181"/>
      <c r="W63" s="181"/>
      <c r="X63" s="181"/>
      <c r="Y63" s="181"/>
      <c r="Z63" s="186"/>
    </row>
    <row r="64" spans="2:26" ht="15" thickTop="1" x14ac:dyDescent="0.35"/>
    <row r="65" spans="18:19" x14ac:dyDescent="0.35">
      <c r="R65" s="117" t="s">
        <v>44</v>
      </c>
      <c r="S65"/>
    </row>
    <row r="66" spans="18:19" x14ac:dyDescent="0.35">
      <c r="S66"/>
    </row>
  </sheetData>
  <sheetProtection selectLockedCells="1" selectUnlockedCells="1"/>
  <mergeCells count="11">
    <mergeCell ref="AL31:AM31"/>
    <mergeCell ref="S20:T20"/>
    <mergeCell ref="B3:C3"/>
    <mergeCell ref="B2:C2"/>
    <mergeCell ref="D2:S3"/>
    <mergeCell ref="F13:H13"/>
    <mergeCell ref="I13:K13"/>
    <mergeCell ref="O13:Q13"/>
    <mergeCell ref="L13:N13"/>
    <mergeCell ref="S24:T24"/>
    <mergeCell ref="S25:T25"/>
  </mergeCells>
  <conditionalFormatting sqref="B5:C6">
    <cfRule type="expression" dxfId="4" priority="1">
      <formula>0%</formula>
    </cfRule>
    <cfRule type="cellIs" dxfId="3" priority="2" operator="equal">
      <formula>0</formula>
    </cfRule>
    <cfRule type="cellIs" dxfId="2" priority="3" operator="equal">
      <formula>0</formula>
    </cfRule>
  </conditionalFormatting>
  <conditionalFormatting sqref="S27:T63">
    <cfRule type="expression" dxfId="1" priority="7">
      <formula>0%</formula>
    </cfRule>
    <cfRule type="cellIs" dxfId="0" priority="8" operator="equal">
      <formula>0</formula>
    </cfRule>
  </conditionalFormatting>
  <dataValidations count="3">
    <dataValidation type="whole" allowBlank="1" showInputMessage="1" showErrorMessage="1" sqref="H14:M14 O14:P14 O9:P12 H9:M12 K8:L8" xr:uid="{BE7237D9-8ED9-43E1-AD77-85F80B839C0A}">
      <formula1>1</formula1>
      <formula2>1E+23</formula2>
    </dataValidation>
    <dataValidation type="list" allowBlank="1" showInputMessage="1" showErrorMessage="1" sqref="D27:D63 E63" xr:uid="{F95909DA-5376-406E-8E5F-9D87232EEBCB}">
      <formula1>$AF$28:$AF$35</formula1>
    </dataValidation>
    <dataValidation type="list" allowBlank="1" showInputMessage="1" showErrorMessage="1" sqref="C27:C63" xr:uid="{7327CA82-BAF9-4F0F-82B1-798EDE77180F}">
      <formula1>$AD$28:$AD$62</formula1>
    </dataValidation>
  </dataValidations>
  <pageMargins left="0.7" right="0.7" top="0.78740157499999996" bottom="0.78740157499999996" header="0.3" footer="0.3"/>
  <pageSetup paperSize="9" orientation="portrait" r:id="rId1"/>
  <ignoredErrors>
    <ignoredError sqref="P2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B3B53-104A-41BC-A555-9534FF46315B}">
  <dimension ref="A1:N124"/>
  <sheetViews>
    <sheetView zoomScale="80" zoomScaleNormal="80" workbookViewId="0">
      <pane ySplit="8" topLeftCell="A9" activePane="bottomLeft" state="frozen"/>
      <selection pane="bottomLeft" activeCell="C27" sqref="C27"/>
    </sheetView>
  </sheetViews>
  <sheetFormatPr defaultColWidth="9.36328125" defaultRowHeight="18.5" outlineLevelRow="1" x14ac:dyDescent="0.45"/>
  <cols>
    <col min="1" max="1" width="4.453125" style="2" customWidth="1"/>
    <col min="2" max="2" width="60.08984375" style="2" bestFit="1" customWidth="1"/>
    <col min="3" max="12" width="40.453125" style="2" customWidth="1"/>
    <col min="13" max="13" width="4.6328125" style="2" customWidth="1"/>
    <col min="14" max="14" width="78.453125" style="54" customWidth="1"/>
    <col min="15" max="15" width="6.453125" style="2" customWidth="1"/>
    <col min="16" max="16" width="23.453125" style="2" customWidth="1"/>
    <col min="17" max="17" width="11.453125" style="2" bestFit="1" customWidth="1"/>
    <col min="18" max="18" width="10" style="2" bestFit="1" customWidth="1"/>
    <col min="19" max="16384" width="9.36328125" style="2"/>
  </cols>
  <sheetData>
    <row r="1" spans="1:14" ht="19" thickBot="1" x14ac:dyDescent="0.5"/>
    <row r="2" spans="1:14" ht="19" thickBot="1" x14ac:dyDescent="0.5">
      <c r="C2" s="206" t="s">
        <v>170</v>
      </c>
      <c r="D2" s="208"/>
      <c r="E2" s="206" t="s">
        <v>171</v>
      </c>
      <c r="F2" s="207"/>
      <c r="G2" s="208"/>
      <c r="H2" s="3"/>
    </row>
    <row r="3" spans="1:14" ht="23.25" customHeight="1" thickBot="1" x14ac:dyDescent="0.6">
      <c r="A3" s="1"/>
      <c r="B3" s="48" t="s">
        <v>1</v>
      </c>
      <c r="C3" s="237" t="s">
        <v>172</v>
      </c>
      <c r="D3" s="238"/>
      <c r="E3" s="247" t="s">
        <v>173</v>
      </c>
      <c r="F3" s="248"/>
      <c r="G3" s="63"/>
    </row>
    <row r="4" spans="1:14" ht="24" customHeight="1" thickBot="1" x14ac:dyDescent="0.5">
      <c r="B4" s="49" t="s">
        <v>174</v>
      </c>
      <c r="C4" s="239"/>
      <c r="D4" s="240"/>
      <c r="E4" s="243" t="s">
        <v>175</v>
      </c>
      <c r="F4" s="244"/>
      <c r="G4" s="91"/>
    </row>
    <row r="5" spans="1:14" ht="72" customHeight="1" thickBot="1" x14ac:dyDescent="0.5">
      <c r="C5" s="241"/>
      <c r="D5" s="242"/>
      <c r="E5" s="245" t="s">
        <v>176</v>
      </c>
      <c r="F5" s="246"/>
      <c r="G5" s="92"/>
    </row>
    <row r="6" spans="1:14" ht="19" thickBot="1" x14ac:dyDescent="0.5">
      <c r="C6" s="206" t="s">
        <v>177</v>
      </c>
      <c r="D6" s="207"/>
      <c r="E6" s="207"/>
      <c r="F6" s="207"/>
      <c r="G6" s="208"/>
      <c r="H6" s="3"/>
      <c r="I6" s="3"/>
      <c r="J6" s="3"/>
      <c r="K6" s="3"/>
      <c r="L6" s="3"/>
    </row>
    <row r="7" spans="1:14" ht="18.649999999999999" customHeight="1" x14ac:dyDescent="0.45">
      <c r="C7" s="231" t="s">
        <v>178</v>
      </c>
      <c r="D7" s="232"/>
      <c r="E7" s="232"/>
      <c r="F7" s="232"/>
      <c r="G7" s="233"/>
      <c r="H7" s="90"/>
      <c r="I7" s="90"/>
      <c r="J7" s="90"/>
      <c r="K7" s="90"/>
      <c r="L7" s="90"/>
    </row>
    <row r="8" spans="1:14" ht="30.65" customHeight="1" thickBot="1" x14ac:dyDescent="0.5">
      <c r="C8" s="234"/>
      <c r="D8" s="235"/>
      <c r="E8" s="235"/>
      <c r="F8" s="235"/>
      <c r="G8" s="236"/>
      <c r="H8" s="90"/>
      <c r="I8" s="90"/>
      <c r="J8" s="90"/>
      <c r="K8" s="90"/>
      <c r="L8" s="90"/>
    </row>
    <row r="10" spans="1:14" ht="9.75" customHeight="1" x14ac:dyDescent="0.45">
      <c r="C10" s="54"/>
      <c r="D10" s="54"/>
      <c r="E10" s="54"/>
      <c r="F10" s="58"/>
    </row>
    <row r="11" spans="1:14" x14ac:dyDescent="0.45">
      <c r="B11" s="93" t="s">
        <v>179</v>
      </c>
      <c r="C11" s="99" t="s">
        <v>180</v>
      </c>
      <c r="D11" s="99" t="s">
        <v>181</v>
      </c>
      <c r="E11" s="99" t="s">
        <v>182</v>
      </c>
      <c r="F11" s="99" t="s">
        <v>183</v>
      </c>
      <c r="G11" s="99" t="s">
        <v>184</v>
      </c>
      <c r="H11" s="99" t="s">
        <v>185</v>
      </c>
      <c r="I11" s="99" t="s">
        <v>186</v>
      </c>
      <c r="J11" s="99" t="s">
        <v>187</v>
      </c>
      <c r="K11" s="99" t="s">
        <v>188</v>
      </c>
      <c r="L11" s="99" t="s">
        <v>189</v>
      </c>
    </row>
    <row r="12" spans="1:14" x14ac:dyDescent="0.45">
      <c r="B12" s="94" t="s">
        <v>190</v>
      </c>
      <c r="C12" s="100">
        <v>2000000</v>
      </c>
      <c r="D12" s="100">
        <f>C12+C13+C19</f>
        <v>3300000</v>
      </c>
      <c r="E12" s="100">
        <f t="shared" ref="E12:L12" si="0">D12+D13+D19</f>
        <v>3300000</v>
      </c>
      <c r="F12" s="100">
        <f t="shared" si="0"/>
        <v>5300000</v>
      </c>
      <c r="G12" s="100">
        <f t="shared" si="0"/>
        <v>5300000</v>
      </c>
      <c r="H12" s="100">
        <f t="shared" si="0"/>
        <v>5300000</v>
      </c>
      <c r="I12" s="100">
        <f t="shared" si="0"/>
        <v>12300000</v>
      </c>
      <c r="J12" s="100">
        <f t="shared" si="0"/>
        <v>12300000</v>
      </c>
      <c r="K12" s="100">
        <f t="shared" si="0"/>
        <v>25300000</v>
      </c>
      <c r="L12" s="100">
        <f t="shared" si="0"/>
        <v>25300000</v>
      </c>
    </row>
    <row r="13" spans="1:14" x14ac:dyDescent="0.45">
      <c r="B13" s="94" t="s">
        <v>191</v>
      </c>
      <c r="C13" s="101">
        <v>800000</v>
      </c>
      <c r="D13" s="101"/>
      <c r="E13" s="101">
        <v>1000000</v>
      </c>
      <c r="F13" s="101"/>
      <c r="G13" s="101"/>
      <c r="H13" s="101">
        <v>2000000</v>
      </c>
      <c r="I13" s="101"/>
      <c r="J13" s="101">
        <v>5000000</v>
      </c>
      <c r="K13" s="101"/>
      <c r="L13" s="101">
        <v>6000000</v>
      </c>
    </row>
    <row r="14" spans="1:14" x14ac:dyDescent="0.45">
      <c r="B14" s="94" t="s">
        <v>192</v>
      </c>
      <c r="C14" s="102" t="s">
        <v>193</v>
      </c>
      <c r="D14" s="102"/>
      <c r="E14" s="102" t="s">
        <v>194</v>
      </c>
      <c r="F14" s="85"/>
      <c r="G14" s="102"/>
      <c r="H14" s="102" t="s">
        <v>195</v>
      </c>
      <c r="I14" s="102"/>
      <c r="J14" s="102" t="s">
        <v>196</v>
      </c>
      <c r="K14" s="102"/>
      <c r="L14" s="102" t="s">
        <v>197</v>
      </c>
    </row>
    <row r="15" spans="1:14" s="88" customFormat="1" outlineLevel="1" x14ac:dyDescent="0.45">
      <c r="B15" s="96" t="s">
        <v>198</v>
      </c>
      <c r="C15" s="103" t="s">
        <v>199</v>
      </c>
      <c r="D15" s="104"/>
      <c r="E15" s="104" t="s">
        <v>200</v>
      </c>
      <c r="F15" s="105"/>
      <c r="G15" s="104"/>
      <c r="H15" s="104" t="s">
        <v>201</v>
      </c>
      <c r="I15" s="104"/>
      <c r="J15" s="104" t="s">
        <v>202</v>
      </c>
      <c r="K15" s="104"/>
      <c r="L15" s="104" t="s">
        <v>203</v>
      </c>
      <c r="N15" s="89"/>
    </row>
    <row r="16" spans="1:14" outlineLevel="1" x14ac:dyDescent="0.45">
      <c r="B16" s="95" t="s">
        <v>204</v>
      </c>
      <c r="C16" s="106" t="s">
        <v>205</v>
      </c>
      <c r="D16" s="106"/>
      <c r="E16" s="106" t="s">
        <v>206</v>
      </c>
      <c r="F16" s="85"/>
      <c r="G16" s="106"/>
      <c r="H16" s="106" t="s">
        <v>207</v>
      </c>
      <c r="I16" s="106"/>
      <c r="J16" s="106" t="s">
        <v>206</v>
      </c>
      <c r="K16" s="106"/>
      <c r="L16" s="106" t="s">
        <v>208</v>
      </c>
    </row>
    <row r="17" spans="2:14" ht="31" outlineLevel="1" x14ac:dyDescent="0.45">
      <c r="B17" s="97" t="s">
        <v>209</v>
      </c>
      <c r="C17" s="103" t="s">
        <v>210</v>
      </c>
      <c r="D17" s="104"/>
      <c r="E17" s="104" t="s">
        <v>211</v>
      </c>
      <c r="F17" s="85"/>
      <c r="G17" s="104"/>
      <c r="H17" s="104" t="s">
        <v>212</v>
      </c>
      <c r="I17" s="104"/>
      <c r="J17" s="104" t="s">
        <v>213</v>
      </c>
      <c r="K17" s="104"/>
      <c r="L17" s="104" t="s">
        <v>214</v>
      </c>
    </row>
    <row r="18" spans="2:14" ht="31" x14ac:dyDescent="0.45">
      <c r="B18" s="98" t="s">
        <v>215</v>
      </c>
      <c r="C18" s="103" t="s">
        <v>216</v>
      </c>
      <c r="D18" s="104"/>
      <c r="E18" s="104" t="s">
        <v>217</v>
      </c>
      <c r="F18" s="85"/>
      <c r="G18" s="104"/>
      <c r="H18" s="103" t="s">
        <v>216</v>
      </c>
      <c r="I18" s="104"/>
      <c r="J18" s="103" t="s">
        <v>218</v>
      </c>
      <c r="K18" s="104"/>
      <c r="L18" s="104" t="s">
        <v>219</v>
      </c>
    </row>
    <row r="19" spans="2:14" x14ac:dyDescent="0.45">
      <c r="B19" s="94" t="s">
        <v>220</v>
      </c>
      <c r="C19" s="100">
        <v>500000</v>
      </c>
      <c r="D19" s="100"/>
      <c r="E19" s="100">
        <v>1000000</v>
      </c>
      <c r="F19" s="85"/>
      <c r="G19" s="100"/>
      <c r="H19" s="100">
        <v>5000000</v>
      </c>
      <c r="I19" s="100"/>
      <c r="J19" s="100">
        <v>8000000</v>
      </c>
      <c r="K19" s="100"/>
      <c r="L19" s="100">
        <v>30000000</v>
      </c>
    </row>
    <row r="20" spans="2:14" x14ac:dyDescent="0.45">
      <c r="B20" s="64"/>
      <c r="C20" s="75"/>
      <c r="D20" s="75"/>
      <c r="E20" s="75"/>
      <c r="F20" s="75"/>
      <c r="G20" s="75"/>
      <c r="H20" s="75"/>
      <c r="I20" s="75"/>
      <c r="J20" s="75"/>
      <c r="K20" s="75"/>
      <c r="L20" s="76"/>
    </row>
    <row r="22" spans="2:14" x14ac:dyDescent="0.45">
      <c r="B22" s="82" t="s">
        <v>221</v>
      </c>
      <c r="C22" s="83">
        <f>G3</f>
        <v>0</v>
      </c>
      <c r="D22" s="83">
        <f t="shared" ref="D22:K22" si="1">IFERROR(IF($G$4="",C22+1,IF((C22+1)&gt;$G$4,"",C22+1)),"")</f>
        <v>1</v>
      </c>
      <c r="E22" s="83">
        <f t="shared" si="1"/>
        <v>2</v>
      </c>
      <c r="F22" s="83">
        <f t="shared" si="1"/>
        <v>3</v>
      </c>
      <c r="G22" s="83">
        <f t="shared" si="1"/>
        <v>4</v>
      </c>
      <c r="H22" s="83">
        <f t="shared" si="1"/>
        <v>5</v>
      </c>
      <c r="I22" s="83">
        <f t="shared" si="1"/>
        <v>6</v>
      </c>
      <c r="J22" s="83">
        <f t="shared" si="1"/>
        <v>7</v>
      </c>
      <c r="K22" s="83">
        <f t="shared" si="1"/>
        <v>8</v>
      </c>
      <c r="L22" s="84">
        <f>G4</f>
        <v>0</v>
      </c>
      <c r="N22" s="86" t="s">
        <v>20</v>
      </c>
    </row>
    <row r="23" spans="2:14" x14ac:dyDescent="0.45">
      <c r="B23" s="85" t="s">
        <v>190</v>
      </c>
      <c r="C23" s="107"/>
      <c r="D23" s="108">
        <f>C23+C24+C30</f>
        <v>0</v>
      </c>
      <c r="E23" s="108">
        <f>D23+D24+D30</f>
        <v>0</v>
      </c>
      <c r="F23" s="108">
        <f t="shared" ref="F23:L23" si="2">E23+E24+E30</f>
        <v>0</v>
      </c>
      <c r="G23" s="108">
        <f t="shared" si="2"/>
        <v>0</v>
      </c>
      <c r="H23" s="108">
        <f t="shared" si="2"/>
        <v>0</v>
      </c>
      <c r="I23" s="108">
        <f t="shared" si="2"/>
        <v>0</v>
      </c>
      <c r="J23" s="108">
        <f t="shared" si="2"/>
        <v>0</v>
      </c>
      <c r="K23" s="108">
        <f t="shared" si="2"/>
        <v>0</v>
      </c>
      <c r="L23" s="108">
        <f t="shared" si="2"/>
        <v>0</v>
      </c>
      <c r="N23" s="87"/>
    </row>
    <row r="24" spans="2:14" x14ac:dyDescent="0.45">
      <c r="B24" s="85" t="s">
        <v>191</v>
      </c>
      <c r="C24" s="109"/>
      <c r="D24" s="109"/>
      <c r="E24" s="109"/>
      <c r="F24" s="109"/>
      <c r="G24" s="109"/>
      <c r="H24" s="109"/>
      <c r="I24" s="109"/>
      <c r="J24" s="109"/>
      <c r="K24" s="109"/>
      <c r="L24" s="109"/>
      <c r="N24" s="87"/>
    </row>
    <row r="25" spans="2:14" x14ac:dyDescent="0.45">
      <c r="B25" s="85" t="s">
        <v>192</v>
      </c>
      <c r="C25" s="110"/>
      <c r="D25" s="110"/>
      <c r="E25" s="110"/>
      <c r="F25" s="110"/>
      <c r="G25" s="110"/>
      <c r="H25" s="110"/>
      <c r="I25" s="110"/>
      <c r="J25" s="110"/>
      <c r="K25" s="110"/>
      <c r="L25" s="110"/>
      <c r="N25" s="87"/>
    </row>
    <row r="26" spans="2:14" x14ac:dyDescent="0.45">
      <c r="B26" s="81" t="s">
        <v>198</v>
      </c>
      <c r="C26" s="111"/>
      <c r="D26" s="111"/>
      <c r="E26" s="111"/>
      <c r="F26" s="111"/>
      <c r="G26" s="111"/>
      <c r="H26" s="111"/>
      <c r="I26" s="111"/>
      <c r="J26" s="111"/>
      <c r="K26" s="111"/>
      <c r="L26" s="111"/>
      <c r="N26" s="87"/>
    </row>
    <row r="27" spans="2:14" x14ac:dyDescent="0.45">
      <c r="B27" s="81" t="s">
        <v>204</v>
      </c>
      <c r="C27" s="112"/>
      <c r="D27" s="112"/>
      <c r="E27" s="112"/>
      <c r="F27" s="112"/>
      <c r="G27" s="112"/>
      <c r="H27" s="112"/>
      <c r="I27" s="112"/>
      <c r="J27" s="112"/>
      <c r="K27" s="112"/>
      <c r="L27" s="112"/>
      <c r="N27" s="87"/>
    </row>
    <row r="28" spans="2:14" x14ac:dyDescent="0.45">
      <c r="B28" s="81" t="s">
        <v>209</v>
      </c>
      <c r="C28" s="111"/>
      <c r="D28" s="111"/>
      <c r="E28" s="111"/>
      <c r="F28" s="111"/>
      <c r="G28" s="111"/>
      <c r="H28" s="111"/>
      <c r="I28" s="111"/>
      <c r="J28" s="111"/>
      <c r="K28" s="111"/>
      <c r="L28" s="113">
        <f>G5</f>
        <v>0</v>
      </c>
      <c r="N28" s="87"/>
    </row>
    <row r="29" spans="2:14" x14ac:dyDescent="0.45">
      <c r="B29" s="85" t="s">
        <v>215</v>
      </c>
      <c r="C29" s="111"/>
      <c r="D29" s="111"/>
      <c r="E29" s="111"/>
      <c r="F29" s="111"/>
      <c r="G29" s="111"/>
      <c r="H29" s="111"/>
      <c r="I29" s="111"/>
      <c r="J29" s="111"/>
      <c r="K29" s="111"/>
      <c r="L29" s="111"/>
      <c r="N29" s="87"/>
    </row>
    <row r="30" spans="2:14" x14ac:dyDescent="0.45">
      <c r="B30" s="85" t="s">
        <v>220</v>
      </c>
      <c r="C30" s="114"/>
      <c r="D30" s="114"/>
      <c r="E30" s="114"/>
      <c r="F30" s="114"/>
      <c r="G30" s="114"/>
      <c r="H30" s="114"/>
      <c r="I30" s="114"/>
      <c r="J30" s="114"/>
      <c r="K30" s="114"/>
      <c r="L30" s="114"/>
      <c r="N30" s="87"/>
    </row>
    <row r="35" spans="3:3" x14ac:dyDescent="0.45">
      <c r="C35" s="61" t="s">
        <v>222</v>
      </c>
    </row>
    <row r="36" spans="3:3" x14ac:dyDescent="0.45">
      <c r="C36" s="61" t="s">
        <v>193</v>
      </c>
    </row>
    <row r="37" spans="3:3" x14ac:dyDescent="0.45">
      <c r="C37" s="62" t="s">
        <v>194</v>
      </c>
    </row>
    <row r="38" spans="3:3" x14ac:dyDescent="0.45">
      <c r="C38" s="62" t="s">
        <v>195</v>
      </c>
    </row>
    <row r="39" spans="3:3" x14ac:dyDescent="0.45">
      <c r="C39" s="62" t="s">
        <v>196</v>
      </c>
    </row>
    <row r="40" spans="3:3" x14ac:dyDescent="0.45">
      <c r="C40" s="62" t="s">
        <v>223</v>
      </c>
    </row>
    <row r="41" spans="3:3" x14ac:dyDescent="0.45">
      <c r="C41" s="62" t="s">
        <v>197</v>
      </c>
    </row>
    <row r="117" spans="6:6" x14ac:dyDescent="0.45">
      <c r="F117" s="61" t="s">
        <v>205</v>
      </c>
    </row>
    <row r="118" spans="6:6" x14ac:dyDescent="0.45">
      <c r="F118" s="61" t="s">
        <v>224</v>
      </c>
    </row>
    <row r="119" spans="6:6" x14ac:dyDescent="0.45">
      <c r="F119" s="61" t="s">
        <v>207</v>
      </c>
    </row>
    <row r="120" spans="6:6" x14ac:dyDescent="0.45">
      <c r="F120" s="61" t="s">
        <v>225</v>
      </c>
    </row>
    <row r="121" spans="6:6" x14ac:dyDescent="0.45">
      <c r="F121" s="61" t="s">
        <v>226</v>
      </c>
    </row>
    <row r="122" spans="6:6" x14ac:dyDescent="0.45">
      <c r="F122" s="61" t="s">
        <v>227</v>
      </c>
    </row>
    <row r="123" spans="6:6" x14ac:dyDescent="0.45">
      <c r="F123" s="61" t="s">
        <v>206</v>
      </c>
    </row>
    <row r="124" spans="6:6" x14ac:dyDescent="0.45">
      <c r="F124" s="61" t="s">
        <v>208</v>
      </c>
    </row>
  </sheetData>
  <mergeCells count="8">
    <mergeCell ref="C6:G6"/>
    <mergeCell ref="C7:G8"/>
    <mergeCell ref="C3:D5"/>
    <mergeCell ref="C2:D2"/>
    <mergeCell ref="E2:G2"/>
    <mergeCell ref="E4:F4"/>
    <mergeCell ref="E5:F5"/>
    <mergeCell ref="E3:F3"/>
  </mergeCells>
  <phoneticPr fontId="15" type="noConversion"/>
  <dataValidations count="3">
    <dataValidation type="list" allowBlank="1" showInputMessage="1" showErrorMessage="1" sqref="C27:L27 G16:L16 C16:E16" xr:uid="{F1E659A6-5E45-40F8-8BE3-E078EBE85F61}">
      <formula1>$F$117:$F$124</formula1>
    </dataValidation>
    <dataValidation type="list" allowBlank="1" showInputMessage="1" showErrorMessage="1" sqref="C25:L25" xr:uid="{B391A0C9-67E1-4E65-8065-5B3E1F0BCC28}">
      <formula1>$C35:$C$41</formula1>
    </dataValidation>
    <dataValidation type="list" allowBlank="1" showInputMessage="1" showErrorMessage="1" sqref="G14:L14 C14:E14" xr:uid="{F8E606A4-623A-4863-BE1E-DFAB5C88C6A1}">
      <formula1>$C$35:$C$41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BF05-9C57-42C2-87F4-6E30B232CB46}">
  <dimension ref="B1:G37"/>
  <sheetViews>
    <sheetView workbookViewId="0">
      <selection activeCell="L39" sqref="L39"/>
    </sheetView>
  </sheetViews>
  <sheetFormatPr defaultColWidth="10.6328125" defaultRowHeight="14.5" x14ac:dyDescent="0.35"/>
  <cols>
    <col min="3" max="3" width="11.453125" style="15"/>
    <col min="6" max="6" width="16.08984375" bestFit="1" customWidth="1"/>
    <col min="7" max="7" width="35.08984375" bestFit="1" customWidth="1"/>
  </cols>
  <sheetData>
    <row r="1" spans="2:7" x14ac:dyDescent="0.35">
      <c r="B1" t="s">
        <v>119</v>
      </c>
      <c r="C1" s="15" t="s">
        <v>117</v>
      </c>
      <c r="D1" t="s">
        <v>228</v>
      </c>
      <c r="F1" s="16" t="s">
        <v>228</v>
      </c>
      <c r="G1" s="17">
        <v>1</v>
      </c>
    </row>
    <row r="2" spans="2:7" x14ac:dyDescent="0.35">
      <c r="B2" t="str">
        <f>'(2) Cap_Table'!V27</f>
        <v>Advisors</v>
      </c>
      <c r="C2" s="15">
        <f>'(2) Cap_Table'!W27</f>
        <v>0</v>
      </c>
      <c r="D2">
        <f>IF(C2&gt;0,1,0)</f>
        <v>0</v>
      </c>
    </row>
    <row r="3" spans="2:7" x14ac:dyDescent="0.35">
      <c r="B3" t="str">
        <f>'(2) Cap_Table'!V28</f>
        <v>Anti-dilutive Investors</v>
      </c>
      <c r="C3" s="15">
        <f>'(2) Cap_Table'!W28</f>
        <v>0</v>
      </c>
      <c r="D3">
        <f t="shared" ref="D3:D37" si="0">IF(C3&gt;0,1,0)</f>
        <v>0</v>
      </c>
      <c r="F3" s="16" t="s">
        <v>229</v>
      </c>
      <c r="G3" t="s">
        <v>230</v>
      </c>
    </row>
    <row r="4" spans="2:7" x14ac:dyDescent="0.35">
      <c r="B4" t="str">
        <f>'(2) Cap_Table'!V29</f>
        <v>Business Angels</v>
      </c>
      <c r="C4" s="15">
        <f>'(2) Cap_Table'!W29</f>
        <v>0</v>
      </c>
      <c r="D4">
        <f t="shared" si="0"/>
        <v>0</v>
      </c>
      <c r="F4" s="17" t="s">
        <v>125</v>
      </c>
      <c r="G4" s="14">
        <v>3.6855036855036855E-2</v>
      </c>
    </row>
    <row r="5" spans="2:7" x14ac:dyDescent="0.35">
      <c r="B5" t="str">
        <f>'(2) Cap_Table'!V30</f>
        <v>Co-Founders</v>
      </c>
      <c r="C5" s="15">
        <f>'(2) Cap_Table'!W30</f>
        <v>0</v>
      </c>
      <c r="D5">
        <f t="shared" si="0"/>
        <v>0</v>
      </c>
      <c r="F5" s="17" t="s">
        <v>131</v>
      </c>
      <c r="G5" s="14">
        <v>8.3538083538083535E-2</v>
      </c>
    </row>
    <row r="6" spans="2:7" x14ac:dyDescent="0.35">
      <c r="B6" t="str">
        <f>'(2) Cap_Table'!V31</f>
        <v>Convertible Bonds</v>
      </c>
      <c r="C6" s="15">
        <f>'(2) Cap_Table'!W31</f>
        <v>0</v>
      </c>
      <c r="D6">
        <f t="shared" si="0"/>
        <v>0</v>
      </c>
      <c r="F6" s="17" t="s">
        <v>133</v>
      </c>
      <c r="G6" s="14">
        <v>0.64864864864864868</v>
      </c>
    </row>
    <row r="7" spans="2:7" x14ac:dyDescent="0.35">
      <c r="B7" t="str">
        <f>'(2) Cap_Table'!V32</f>
        <v>Employees</v>
      </c>
      <c r="C7" s="15">
        <f>'(2) Cap_Table'!W32</f>
        <v>0</v>
      </c>
      <c r="D7">
        <f t="shared" si="0"/>
        <v>0</v>
      </c>
      <c r="F7" s="17" t="s">
        <v>145</v>
      </c>
      <c r="G7" s="14">
        <v>4.4226044226044224E-2</v>
      </c>
    </row>
    <row r="8" spans="2:7" x14ac:dyDescent="0.35">
      <c r="B8" t="str">
        <f>'(2) Cap_Table'!V33</f>
        <v>ESOP</v>
      </c>
      <c r="C8" s="15">
        <f>'(2) Cap_Table'!W33</f>
        <v>0</v>
      </c>
      <c r="D8">
        <f t="shared" si="0"/>
        <v>0</v>
      </c>
      <c r="F8" s="17" t="s">
        <v>161</v>
      </c>
      <c r="G8" s="14">
        <v>4.9140049140049137E-2</v>
      </c>
    </row>
    <row r="9" spans="2:7" x14ac:dyDescent="0.35">
      <c r="B9" t="str">
        <f>'(2) Cap_Table'!V34</f>
        <v>Family Offices</v>
      </c>
      <c r="C9" s="15">
        <f>'(2) Cap_Table'!W34</f>
        <v>0</v>
      </c>
      <c r="D9">
        <f t="shared" si="0"/>
        <v>0</v>
      </c>
      <c r="F9" s="17" t="s">
        <v>167</v>
      </c>
      <c r="G9" s="14">
        <v>2.9484029484029485E-2</v>
      </c>
    </row>
    <row r="10" spans="2:7" x14ac:dyDescent="0.35">
      <c r="B10" t="str">
        <f>'(2) Cap_Table'!V35</f>
        <v>Financial Holdings</v>
      </c>
      <c r="C10" s="15">
        <f>'(2) Cap_Table'!W35</f>
        <v>0</v>
      </c>
      <c r="D10">
        <f t="shared" si="0"/>
        <v>0</v>
      </c>
      <c r="F10" s="17" t="s">
        <v>231</v>
      </c>
      <c r="G10" s="14">
        <v>0.89189189189189189</v>
      </c>
    </row>
    <row r="11" spans="2:7" x14ac:dyDescent="0.35">
      <c r="B11" t="str">
        <f>'(2) Cap_Table'!V36</f>
        <v>Founders</v>
      </c>
      <c r="C11" s="15">
        <f>'(2) Cap_Table'!W36</f>
        <v>0</v>
      </c>
      <c r="D11">
        <f t="shared" si="0"/>
        <v>0</v>
      </c>
    </row>
    <row r="12" spans="2:7" x14ac:dyDescent="0.35">
      <c r="B12" t="str">
        <f>'(2) Cap_Table'!V37</f>
        <v>Friends &amp; Family</v>
      </c>
      <c r="C12" s="15">
        <f>'(2) Cap_Table'!W37</f>
        <v>0</v>
      </c>
      <c r="D12">
        <f t="shared" si="0"/>
        <v>0</v>
      </c>
    </row>
    <row r="13" spans="2:7" x14ac:dyDescent="0.35">
      <c r="B13" t="str">
        <f>'(2) Cap_Table'!V38</f>
        <v>Government arms</v>
      </c>
      <c r="C13" s="15">
        <f>'(2) Cap_Table'!W38</f>
        <v>0</v>
      </c>
      <c r="D13">
        <f t="shared" si="0"/>
        <v>0</v>
      </c>
    </row>
    <row r="14" spans="2:7" x14ac:dyDescent="0.35">
      <c r="B14" t="str">
        <f>'(2) Cap_Table'!V39</f>
        <v>Incubators/Accelerators</v>
      </c>
      <c r="C14" s="15">
        <f>'(2) Cap_Table'!W39</f>
        <v>0</v>
      </c>
      <c r="D14">
        <f t="shared" si="0"/>
        <v>0</v>
      </c>
    </row>
    <row r="15" spans="2:7" x14ac:dyDescent="0.35">
      <c r="B15" t="str">
        <f>'(2) Cap_Table'!V40</f>
        <v>Others</v>
      </c>
      <c r="C15" s="15">
        <f>'(2) Cap_Table'!W40</f>
        <v>0</v>
      </c>
      <c r="D15">
        <f t="shared" si="0"/>
        <v>0</v>
      </c>
    </row>
    <row r="16" spans="2:7" x14ac:dyDescent="0.35">
      <c r="B16" t="str">
        <f>'(2) Cap_Table'!V41</f>
        <v>Parent Company</v>
      </c>
      <c r="C16" s="15">
        <f>'(2) Cap_Table'!W41</f>
        <v>0</v>
      </c>
      <c r="D16">
        <f t="shared" si="0"/>
        <v>0</v>
      </c>
    </row>
    <row r="17" spans="2:4" x14ac:dyDescent="0.35">
      <c r="B17" t="str">
        <f>'(2) Cap_Table'!V42</f>
        <v>Pooled Investors</v>
      </c>
      <c r="C17" s="15">
        <f>'(2) Cap_Table'!W42</f>
        <v>0</v>
      </c>
      <c r="D17">
        <f t="shared" si="0"/>
        <v>0</v>
      </c>
    </row>
    <row r="18" spans="2:4" x14ac:dyDescent="0.35">
      <c r="B18" t="str">
        <f>'(2) Cap_Table'!V43</f>
        <v>Silent Partners</v>
      </c>
      <c r="C18" s="15">
        <f>'(2) Cap_Table'!W43</f>
        <v>0</v>
      </c>
      <c r="D18">
        <f t="shared" si="0"/>
        <v>0</v>
      </c>
    </row>
    <row r="19" spans="2:4" x14ac:dyDescent="0.35">
      <c r="B19" t="str">
        <f>'(2) Cap_Table'!V44</f>
        <v>Strategic Partners</v>
      </c>
      <c r="C19" s="15">
        <f>'(2) Cap_Table'!W44</f>
        <v>0</v>
      </c>
      <c r="D19">
        <f t="shared" si="0"/>
        <v>0</v>
      </c>
    </row>
    <row r="20" spans="2:4" x14ac:dyDescent="0.35">
      <c r="B20" t="str">
        <f>'(2) Cap_Table'!V45</f>
        <v>Subsidiaries</v>
      </c>
      <c r="C20" s="15">
        <f>'(2) Cap_Table'!W45</f>
        <v>0</v>
      </c>
      <c r="D20">
        <f t="shared" si="0"/>
        <v>0</v>
      </c>
    </row>
    <row r="21" spans="2:4" x14ac:dyDescent="0.35">
      <c r="B21" t="str">
        <f>'(2) Cap_Table'!V46</f>
        <v>Universities</v>
      </c>
      <c r="C21" s="15">
        <f>'(2) Cap_Table'!W46</f>
        <v>0</v>
      </c>
      <c r="D21">
        <f t="shared" si="0"/>
        <v>0</v>
      </c>
    </row>
    <row r="22" spans="2:4" x14ac:dyDescent="0.35">
      <c r="B22" t="str">
        <f>'(2) Cap_Table'!V47</f>
        <v>VCs</v>
      </c>
      <c r="C22" s="15">
        <f>'(2) Cap_Table'!W47</f>
        <v>0</v>
      </c>
      <c r="D22">
        <f t="shared" si="0"/>
        <v>0</v>
      </c>
    </row>
    <row r="23" spans="2:4" x14ac:dyDescent="0.35">
      <c r="B23">
        <f>'(2) Cap_Table'!V48</f>
        <v>0</v>
      </c>
      <c r="C23" s="15">
        <f>'(2) Cap_Table'!W48</f>
        <v>0</v>
      </c>
      <c r="D23">
        <f t="shared" si="0"/>
        <v>0</v>
      </c>
    </row>
    <row r="24" spans="2:4" x14ac:dyDescent="0.35">
      <c r="B24">
        <f>'(2) Cap_Table'!V49</f>
        <v>0</v>
      </c>
      <c r="C24" s="15">
        <f>'(2) Cap_Table'!W49</f>
        <v>0</v>
      </c>
      <c r="D24">
        <f t="shared" si="0"/>
        <v>0</v>
      </c>
    </row>
    <row r="25" spans="2:4" x14ac:dyDescent="0.35">
      <c r="B25">
        <f>'(2) Cap_Table'!V50</f>
        <v>0</v>
      </c>
      <c r="C25" s="15">
        <f>'(2) Cap_Table'!W50</f>
        <v>0</v>
      </c>
      <c r="D25">
        <f t="shared" si="0"/>
        <v>0</v>
      </c>
    </row>
    <row r="26" spans="2:4" x14ac:dyDescent="0.35">
      <c r="B26">
        <f>'(2) Cap_Table'!V51</f>
        <v>0</v>
      </c>
      <c r="C26" s="15">
        <f>'(2) Cap_Table'!W51</f>
        <v>0</v>
      </c>
      <c r="D26">
        <f t="shared" si="0"/>
        <v>0</v>
      </c>
    </row>
    <row r="27" spans="2:4" x14ac:dyDescent="0.35">
      <c r="B27">
        <f>'(2) Cap_Table'!V52</f>
        <v>0</v>
      </c>
      <c r="C27" s="15">
        <f>'(2) Cap_Table'!W52</f>
        <v>0</v>
      </c>
      <c r="D27">
        <f t="shared" si="0"/>
        <v>0</v>
      </c>
    </row>
    <row r="28" spans="2:4" x14ac:dyDescent="0.35">
      <c r="B28">
        <f>'(2) Cap_Table'!V53</f>
        <v>0</v>
      </c>
      <c r="C28" s="15">
        <f>'(2) Cap_Table'!W53</f>
        <v>0</v>
      </c>
      <c r="D28">
        <f t="shared" si="0"/>
        <v>0</v>
      </c>
    </row>
    <row r="29" spans="2:4" x14ac:dyDescent="0.35">
      <c r="B29">
        <f>'(2) Cap_Table'!V54</f>
        <v>0</v>
      </c>
      <c r="C29" s="15">
        <f>'(2) Cap_Table'!W54</f>
        <v>0</v>
      </c>
      <c r="D29">
        <f t="shared" si="0"/>
        <v>0</v>
      </c>
    </row>
    <row r="30" spans="2:4" x14ac:dyDescent="0.35">
      <c r="B30">
        <f>'(2) Cap_Table'!V55</f>
        <v>0</v>
      </c>
      <c r="C30" s="15">
        <f>'(2) Cap_Table'!W55</f>
        <v>0</v>
      </c>
      <c r="D30">
        <f t="shared" si="0"/>
        <v>0</v>
      </c>
    </row>
    <row r="31" spans="2:4" x14ac:dyDescent="0.35">
      <c r="B31">
        <f>'(2) Cap_Table'!V56</f>
        <v>0</v>
      </c>
      <c r="C31" s="15">
        <f>'(2) Cap_Table'!W56</f>
        <v>0</v>
      </c>
      <c r="D31">
        <f t="shared" si="0"/>
        <v>0</v>
      </c>
    </row>
    <row r="32" spans="2:4" x14ac:dyDescent="0.35">
      <c r="B32">
        <f>'(2) Cap_Table'!V57</f>
        <v>0</v>
      </c>
      <c r="C32" s="15">
        <f>'(2) Cap_Table'!W57</f>
        <v>0</v>
      </c>
      <c r="D32">
        <f t="shared" si="0"/>
        <v>0</v>
      </c>
    </row>
    <row r="33" spans="2:4" x14ac:dyDescent="0.35">
      <c r="B33">
        <f>'(2) Cap_Table'!V58</f>
        <v>0</v>
      </c>
      <c r="C33" s="15">
        <f>'(2) Cap_Table'!W58</f>
        <v>0</v>
      </c>
      <c r="D33">
        <f t="shared" si="0"/>
        <v>0</v>
      </c>
    </row>
    <row r="34" spans="2:4" x14ac:dyDescent="0.35">
      <c r="B34">
        <f>'(2) Cap_Table'!V59</f>
        <v>0</v>
      </c>
      <c r="C34" s="15">
        <f>'(2) Cap_Table'!W59</f>
        <v>0</v>
      </c>
      <c r="D34">
        <f t="shared" si="0"/>
        <v>0</v>
      </c>
    </row>
    <row r="35" spans="2:4" x14ac:dyDescent="0.35">
      <c r="B35">
        <f>'(2) Cap_Table'!V60</f>
        <v>0</v>
      </c>
      <c r="C35" s="15">
        <f>'(2) Cap_Table'!W60</f>
        <v>0</v>
      </c>
      <c r="D35">
        <f t="shared" si="0"/>
        <v>0</v>
      </c>
    </row>
    <row r="36" spans="2:4" x14ac:dyDescent="0.35">
      <c r="B36">
        <f>'(2) Cap_Table'!V61</f>
        <v>0</v>
      </c>
      <c r="C36" s="15">
        <f>'(2) Cap_Table'!W61</f>
        <v>0</v>
      </c>
      <c r="D36">
        <f t="shared" si="0"/>
        <v>0</v>
      </c>
    </row>
    <row r="37" spans="2:4" x14ac:dyDescent="0.35">
      <c r="B37">
        <f>'(2) Cap_Table'!V62</f>
        <v>0</v>
      </c>
      <c r="C37" s="15">
        <f>'(2) Cap_Table'!W62</f>
        <v>0</v>
      </c>
      <c r="D37">
        <f t="shared" si="0"/>
        <v>0</v>
      </c>
    </row>
  </sheetData>
  <sheetProtection selectLockedCells="1" selectUnlockedCells="1"/>
  <pageMargins left="0.7" right="0.7" top="0.78740157499999996" bottom="0.78740157499999996"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214BA563808E4EAD6E055145E0BAAD" ma:contentTypeVersion="16" ma:contentTypeDescription="Create a new document." ma:contentTypeScope="" ma:versionID="d9953a9dbc75c85f3f73c6588294aa10">
  <xsd:schema xmlns:xsd="http://www.w3.org/2001/XMLSchema" xmlns:xs="http://www.w3.org/2001/XMLSchema" xmlns:p="http://schemas.microsoft.com/office/2006/metadata/properties" xmlns:ns2="38f226f5-970a-4a35-a519-545c5fd11e90" xmlns:ns3="9c601ace-a461-42ae-94e5-b4989624694c" targetNamespace="http://schemas.microsoft.com/office/2006/metadata/properties" ma:root="true" ma:fieldsID="9940389e78716a1af32d4ada2529915e" ns2:_="" ns3:_="">
    <xsd:import namespace="38f226f5-970a-4a35-a519-545c5fd11e90"/>
    <xsd:import namespace="9c601ace-a461-42ae-94e5-b498962469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f226f5-970a-4a35-a519-545c5fd11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33c03a4-c9df-4f0e-bd2f-4f61b797a9b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601ace-a461-42ae-94e5-b4989624694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4566574-0af2-45be-9362-b128fb4deefc}" ma:internalName="TaxCatchAll" ma:showField="CatchAllData" ma:web="9c601ace-a461-42ae-94e5-b498962469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8f226f5-970a-4a35-a519-545c5fd11e90">
      <Terms xmlns="http://schemas.microsoft.com/office/infopath/2007/PartnerControls"/>
    </lcf76f155ced4ddcb4097134ff3c332f>
    <TaxCatchAll xmlns="9c601ace-a461-42ae-94e5-b4989624694c" xsi:nil="true"/>
  </documentManagement>
</p:properties>
</file>

<file path=customXml/itemProps1.xml><?xml version="1.0" encoding="utf-8"?>
<ds:datastoreItem xmlns:ds="http://schemas.openxmlformats.org/officeDocument/2006/customXml" ds:itemID="{72027734-EA25-4995-BE07-765436F030E6}">
  <ds:schemaRefs>
    <ds:schemaRef ds:uri="http://schemas.microsoft.com/sharepoint/v3/contenttype/forms"/>
  </ds:schemaRefs>
</ds:datastoreItem>
</file>

<file path=customXml/itemProps2.xml><?xml version="1.0" encoding="utf-8"?>
<ds:datastoreItem xmlns:ds="http://schemas.openxmlformats.org/officeDocument/2006/customXml" ds:itemID="{10BFD09A-835E-47BE-9EA9-DAD9C6BDE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f226f5-970a-4a35-a519-545c5fd11e90"/>
    <ds:schemaRef ds:uri="9c601ace-a461-42ae-94e5-b498962469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53C932-32F8-463D-82FE-947174A98712}">
  <ds:schemaRefs>
    <ds:schemaRef ds:uri="http://schemas.microsoft.com/office/2006/metadata/properties"/>
    <ds:schemaRef ds:uri="0719c962-036a-430b-b675-e4dfd5467b4a"/>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 ds:uri="ea65f1ff-5a6a-47c3-a974-37246095e50a"/>
    <ds:schemaRef ds:uri="http://purl.org/dc/dcmitype/"/>
    <ds:schemaRef ds:uri="http://purl.org/dc/elements/1.1/"/>
    <ds:schemaRef ds:uri="38f226f5-970a-4a35-a519-545c5fd11e90"/>
    <ds:schemaRef ds:uri="9c601ace-a461-42ae-94e5-b4989624694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GUIDANCE</vt:lpstr>
      <vt:lpstr>(1) P&amp;L &amp; CF</vt:lpstr>
      <vt:lpstr>(2) Cap_Table</vt:lpstr>
      <vt:lpstr>(3) Value Creation Plan</vt:lpstr>
      <vt:lpstr>For_Piechart</vt:lpstr>
      <vt:lpstr>'(3) Value Creation Plan'!Years</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Elodie Huber</dc:creator>
  <cp:keywords/>
  <dc:description/>
  <cp:lastModifiedBy>George Worlledge</cp:lastModifiedBy>
  <cp:revision/>
  <dcterms:created xsi:type="dcterms:W3CDTF">2024-04-26T11:45:33Z</dcterms:created>
  <dcterms:modified xsi:type="dcterms:W3CDTF">2024-10-01T10:24:58Z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0x010100C6214BA563808E4EAD6E055145E0BAAD</vt:lpwstr>
  </property>
</Properties>
</file>